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nedrive-global.kpmg.com/personal/chanapornh_kpmg_co_th/Documents/CPF Onedrive/CPF Q2'2022/FS/FS SET/"/>
    </mc:Choice>
  </mc:AlternateContent>
  <xr:revisionPtr revIDLastSave="1876" documentId="13_ncr:1_{D90B53F1-696C-4DE5-B3D0-2BAB75627F4F}" xr6:coauthVersionLast="47" xr6:coauthVersionMax="47" xr10:uidLastSave="{3900D951-E8E7-4694-96C9-90621D29C201}"/>
  <bookViews>
    <workbookView xWindow="-110" yWindow="-110" windowWidth="19420" windowHeight="10420" tabRatio="652" xr2:uid="{00000000-000D-0000-FFFF-FFFF00000000}"/>
  </bookViews>
  <sheets>
    <sheet name="BS 2-5" sheetId="16" r:id="rId1"/>
    <sheet name="PL 6-9" sheetId="17" r:id="rId2"/>
    <sheet name="CH10-11" sheetId="24" r:id="rId3"/>
    <sheet name="CH12-13" sheetId="26" r:id="rId4"/>
    <sheet name="CF 14-17" sheetId="22" r:id="rId5"/>
    <sheet name="PL" sheetId="1" state="hidden" r:id="rId6"/>
  </sheets>
  <definedNames>
    <definedName name="_xlnm.Print_Area" localSheetId="0">'BS 2-5'!$A$1:$I$128</definedName>
    <definedName name="_xlnm.Print_Area" localSheetId="4">'CF 14-17'!$A$1:$K$167</definedName>
    <definedName name="_xlnm.Print_Area" localSheetId="5">PL!$A$1:$K$85</definedName>
    <definedName name="Title2nd" localSheetId="4">'CF 14-17'!#REF!</definedName>
    <definedName name="Title2nd" localSheetId="5">PL!#REF!</definedName>
    <definedName name="Title2nd" localSheetId="1">'PL 6-9'!#REF!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9" i="26" l="1"/>
  <c r="C61" i="26" s="1"/>
  <c r="D171" i="17" l="1"/>
  <c r="D30" i="17" l="1"/>
  <c r="D19" i="17"/>
  <c r="I20" i="26"/>
  <c r="C55" i="26"/>
  <c r="Y59" i="26"/>
  <c r="Y61" i="26" s="1"/>
  <c r="Y55" i="26"/>
  <c r="U55" i="26"/>
  <c r="S55" i="26"/>
  <c r="Q55" i="26"/>
  <c r="O55" i="26"/>
  <c r="M55" i="26"/>
  <c r="K55" i="26"/>
  <c r="I55" i="26"/>
  <c r="G55" i="26"/>
  <c r="E55" i="26"/>
  <c r="W54" i="26"/>
  <c r="AA54" i="26" s="1"/>
  <c r="W52" i="26"/>
  <c r="AA52" i="26" s="1"/>
  <c r="Y20" i="26"/>
  <c r="U20" i="26"/>
  <c r="S20" i="26"/>
  <c r="Q20" i="26"/>
  <c r="O20" i="26"/>
  <c r="M20" i="26"/>
  <c r="K20" i="26"/>
  <c r="G20" i="26"/>
  <c r="E20" i="26"/>
  <c r="C20" i="26"/>
  <c r="W19" i="26"/>
  <c r="AA19" i="26" s="1"/>
  <c r="W17" i="26"/>
  <c r="AA17" i="26" s="1"/>
  <c r="AA90" i="24"/>
  <c r="AC90" i="24" s="1"/>
  <c r="AG90" i="24" s="1"/>
  <c r="AA89" i="24"/>
  <c r="AC89" i="24" s="1"/>
  <c r="AG89" i="24" s="1"/>
  <c r="AA86" i="24"/>
  <c r="AC86" i="24" s="1"/>
  <c r="AG86" i="24" s="1"/>
  <c r="AA85" i="24"/>
  <c r="AC85" i="24" s="1"/>
  <c r="AG85" i="24" s="1"/>
  <c r="AA82" i="24"/>
  <c r="AC82" i="24" s="1"/>
  <c r="AG82" i="24" s="1"/>
  <c r="AI78" i="24"/>
  <c r="AE78" i="24"/>
  <c r="AA76" i="24"/>
  <c r="AC76" i="24" s="1"/>
  <c r="AG76" i="24" s="1"/>
  <c r="AA74" i="24"/>
  <c r="AC74" i="24" s="1"/>
  <c r="AG74" i="24" s="1"/>
  <c r="AA73" i="24"/>
  <c r="AC73" i="24" s="1"/>
  <c r="AA68" i="24"/>
  <c r="AA69" i="24" s="1"/>
  <c r="AI65" i="24"/>
  <c r="AE65" i="24"/>
  <c r="Y65" i="24"/>
  <c r="W65" i="24"/>
  <c r="U65" i="24"/>
  <c r="S65" i="24"/>
  <c r="Q65" i="24"/>
  <c r="O65" i="24"/>
  <c r="M65" i="24"/>
  <c r="K65" i="24"/>
  <c r="I65" i="24"/>
  <c r="G65" i="24"/>
  <c r="E65" i="24"/>
  <c r="C65" i="24"/>
  <c r="AA64" i="24"/>
  <c r="AC64" i="24" s="1"/>
  <c r="AA63" i="24"/>
  <c r="AC63" i="24" s="1"/>
  <c r="AG63" i="24" s="1"/>
  <c r="AK63" i="24" s="1"/>
  <c r="AA40" i="24"/>
  <c r="AA31" i="24"/>
  <c r="AC31" i="24" s="1"/>
  <c r="AI33" i="24"/>
  <c r="AE33" i="24"/>
  <c r="Y33" i="24"/>
  <c r="W33" i="24"/>
  <c r="AI18" i="24"/>
  <c r="AE18" i="24"/>
  <c r="Y18" i="24"/>
  <c r="W18" i="24"/>
  <c r="U18" i="24"/>
  <c r="S18" i="24"/>
  <c r="Q18" i="24"/>
  <c r="O18" i="24"/>
  <c r="M18" i="24"/>
  <c r="K18" i="24"/>
  <c r="I18" i="24"/>
  <c r="G18" i="24"/>
  <c r="E18" i="24"/>
  <c r="C18" i="24"/>
  <c r="AA17" i="24"/>
  <c r="AC17" i="24" s="1"/>
  <c r="AA55" i="26" l="1"/>
  <c r="AG73" i="24"/>
  <c r="AG78" i="24" s="1"/>
  <c r="AC78" i="24"/>
  <c r="AA78" i="24"/>
  <c r="W55" i="26"/>
  <c r="AA20" i="26"/>
  <c r="W20" i="26"/>
  <c r="AG64" i="24"/>
  <c r="AC65" i="24"/>
  <c r="AA65" i="24"/>
  <c r="AG17" i="24"/>
  <c r="AG65" i="24" l="1"/>
  <c r="AK64" i="24"/>
  <c r="AK65" i="24" s="1"/>
  <c r="AK17" i="24"/>
  <c r="AA41" i="24" l="1"/>
  <c r="AA21" i="24"/>
  <c r="AA22" i="24" s="1"/>
  <c r="AA16" i="24"/>
  <c r="K146" i="22"/>
  <c r="G146" i="22"/>
  <c r="K120" i="22"/>
  <c r="G120" i="22"/>
  <c r="K85" i="22"/>
  <c r="G85" i="22"/>
  <c r="W67" i="26"/>
  <c r="AA67" i="26" s="1"/>
  <c r="Y65" i="26"/>
  <c r="U65" i="26"/>
  <c r="S65" i="26"/>
  <c r="Q65" i="26"/>
  <c r="O65" i="26"/>
  <c r="M65" i="26"/>
  <c r="K65" i="26"/>
  <c r="I65" i="26"/>
  <c r="G65" i="26"/>
  <c r="E65" i="26"/>
  <c r="C65" i="26"/>
  <c r="C68" i="26" s="1"/>
  <c r="W64" i="26"/>
  <c r="AA64" i="26" s="1"/>
  <c r="W63" i="26"/>
  <c r="Y68" i="26"/>
  <c r="U59" i="26"/>
  <c r="U61" i="26" s="1"/>
  <c r="S59" i="26"/>
  <c r="S61" i="26" s="1"/>
  <c r="Q59" i="26"/>
  <c r="O59" i="26"/>
  <c r="O61" i="26" s="1"/>
  <c r="M59" i="26"/>
  <c r="M61" i="26" s="1"/>
  <c r="K59" i="26"/>
  <c r="K61" i="26" s="1"/>
  <c r="K68" i="26" s="1"/>
  <c r="I59" i="26"/>
  <c r="I61" i="26" s="1"/>
  <c r="G59" i="26"/>
  <c r="G61" i="26" s="1"/>
  <c r="G68" i="26" s="1"/>
  <c r="E59" i="26"/>
  <c r="E61" i="26" s="1"/>
  <c r="W58" i="26"/>
  <c r="AE69" i="24"/>
  <c r="AI69" i="24"/>
  <c r="AK90" i="24"/>
  <c r="AK89" i="24"/>
  <c r="AI87" i="24"/>
  <c r="AE87" i="24"/>
  <c r="Y87" i="24"/>
  <c r="W87" i="24"/>
  <c r="U87" i="24"/>
  <c r="S87" i="24"/>
  <c r="Q87" i="24"/>
  <c r="O87" i="24"/>
  <c r="M87" i="24"/>
  <c r="K87" i="24"/>
  <c r="I87" i="24"/>
  <c r="G87" i="24"/>
  <c r="E87" i="24"/>
  <c r="C87" i="24"/>
  <c r="AK86" i="24"/>
  <c r="AK85" i="24"/>
  <c r="Y78" i="24"/>
  <c r="W78" i="24"/>
  <c r="U78" i="24"/>
  <c r="S78" i="24"/>
  <c r="Q78" i="24"/>
  <c r="O78" i="24"/>
  <c r="M78" i="24"/>
  <c r="K78" i="24"/>
  <c r="I78" i="24"/>
  <c r="G78" i="24"/>
  <c r="E78" i="24"/>
  <c r="C78" i="24"/>
  <c r="AK76" i="24"/>
  <c r="Y69" i="24"/>
  <c r="W69" i="24"/>
  <c r="U69" i="24"/>
  <c r="S69" i="24"/>
  <c r="Q69" i="24"/>
  <c r="O69" i="24"/>
  <c r="M69" i="24"/>
  <c r="K69" i="24"/>
  <c r="I69" i="24"/>
  <c r="G69" i="24"/>
  <c r="E69" i="24"/>
  <c r="C69" i="24"/>
  <c r="AC68" i="24"/>
  <c r="J171" i="17"/>
  <c r="J158" i="17"/>
  <c r="F179" i="17"/>
  <c r="F171" i="17"/>
  <c r="F158" i="17"/>
  <c r="J120" i="17"/>
  <c r="J109" i="17"/>
  <c r="F131" i="17"/>
  <c r="F120" i="17"/>
  <c r="F109" i="17"/>
  <c r="J89" i="17"/>
  <c r="J80" i="17"/>
  <c r="J67" i="17"/>
  <c r="F89" i="17"/>
  <c r="F80" i="17"/>
  <c r="F67" i="17"/>
  <c r="J30" i="17"/>
  <c r="J19" i="17"/>
  <c r="F41" i="17"/>
  <c r="F55" i="17" s="1"/>
  <c r="F30" i="17"/>
  <c r="F19" i="17"/>
  <c r="I120" i="16"/>
  <c r="I123" i="16" s="1"/>
  <c r="I125" i="16" s="1"/>
  <c r="G120" i="16"/>
  <c r="G123" i="16" s="1"/>
  <c r="G125" i="16" s="1"/>
  <c r="E120" i="16"/>
  <c r="E123" i="16" s="1"/>
  <c r="E125" i="16" s="1"/>
  <c r="C120" i="16"/>
  <c r="C123" i="16" s="1"/>
  <c r="C125" i="16" s="1"/>
  <c r="I88" i="16"/>
  <c r="G88" i="16"/>
  <c r="E88" i="16"/>
  <c r="C88" i="16"/>
  <c r="I79" i="16"/>
  <c r="G79" i="16"/>
  <c r="E79" i="16"/>
  <c r="C79" i="16"/>
  <c r="I54" i="16"/>
  <c r="G54" i="16"/>
  <c r="E54" i="16"/>
  <c r="C54" i="16"/>
  <c r="I25" i="16"/>
  <c r="G25" i="16"/>
  <c r="E25" i="16"/>
  <c r="C25" i="16"/>
  <c r="E120" i="22"/>
  <c r="I85" i="22"/>
  <c r="E85" i="22"/>
  <c r="I120" i="22"/>
  <c r="G42" i="22" l="1"/>
  <c r="G65" i="22" s="1"/>
  <c r="G123" i="22" s="1"/>
  <c r="G127" i="22" s="1"/>
  <c r="G129" i="22" s="1"/>
  <c r="F146" i="17"/>
  <c r="AC69" i="24"/>
  <c r="AC80" i="24" s="1"/>
  <c r="AG68" i="24"/>
  <c r="I90" i="16"/>
  <c r="AA58" i="26"/>
  <c r="AA59" i="26" s="1"/>
  <c r="AA61" i="26" s="1"/>
  <c r="W59" i="26"/>
  <c r="W61" i="26" s="1"/>
  <c r="S68" i="26"/>
  <c r="M68" i="26"/>
  <c r="O68" i="26"/>
  <c r="E68" i="26"/>
  <c r="U68" i="26"/>
  <c r="C56" i="16"/>
  <c r="J173" i="17"/>
  <c r="AC16" i="24"/>
  <c r="AA18" i="24"/>
  <c r="G80" i="24"/>
  <c r="G91" i="24" s="1"/>
  <c r="M80" i="24"/>
  <c r="M91" i="24" s="1"/>
  <c r="I68" i="26"/>
  <c r="W65" i="26"/>
  <c r="K80" i="24"/>
  <c r="K91" i="24" s="1"/>
  <c r="F173" i="17"/>
  <c r="J124" i="17"/>
  <c r="J126" i="17" s="1"/>
  <c r="F124" i="17"/>
  <c r="F126" i="17" s="1"/>
  <c r="J82" i="17"/>
  <c r="F82" i="17"/>
  <c r="F84" i="17" s="1"/>
  <c r="F34" i="17"/>
  <c r="F36" i="17" s="1"/>
  <c r="J34" i="17"/>
  <c r="J36" i="17" s="1"/>
  <c r="I127" i="16"/>
  <c r="E90" i="16"/>
  <c r="E127" i="16" s="1"/>
  <c r="G56" i="16"/>
  <c r="I56" i="16"/>
  <c r="E56" i="16"/>
  <c r="AA63" i="26"/>
  <c r="AA65" i="26" s="1"/>
  <c r="Q61" i="26"/>
  <c r="Q68" i="26" s="1"/>
  <c r="Q80" i="24"/>
  <c r="Q91" i="24" s="1"/>
  <c r="S80" i="24"/>
  <c r="S91" i="24" s="1"/>
  <c r="E80" i="24"/>
  <c r="E91" i="24" s="1"/>
  <c r="U80" i="24"/>
  <c r="U91" i="24" s="1"/>
  <c r="C80" i="24"/>
  <c r="C91" i="24" s="1"/>
  <c r="AE80" i="24"/>
  <c r="AE91" i="24" s="1"/>
  <c r="AI80" i="24"/>
  <c r="AI91" i="24" s="1"/>
  <c r="O80" i="24"/>
  <c r="O91" i="24" s="1"/>
  <c r="W80" i="24"/>
  <c r="W91" i="24" s="1"/>
  <c r="I80" i="24"/>
  <c r="I91" i="24" s="1"/>
  <c r="AK82" i="24"/>
  <c r="AK87" i="24" s="1"/>
  <c r="AG87" i="24"/>
  <c r="AK73" i="24"/>
  <c r="AA87" i="24"/>
  <c r="AK74" i="24"/>
  <c r="Y80" i="24"/>
  <c r="Y91" i="24" s="1"/>
  <c r="AC87" i="24"/>
  <c r="G90" i="16"/>
  <c r="G127" i="16" s="1"/>
  <c r="C90" i="16"/>
  <c r="C127" i="16" s="1"/>
  <c r="U22" i="24"/>
  <c r="D131" i="17"/>
  <c r="D146" i="17" s="1"/>
  <c r="AA68" i="26" l="1"/>
  <c r="AK78" i="24"/>
  <c r="J39" i="17"/>
  <c r="J41" i="17" s="1"/>
  <c r="J55" i="17" s="1"/>
  <c r="J84" i="17" s="1"/>
  <c r="F174" i="17"/>
  <c r="W68" i="26"/>
  <c r="AC91" i="24"/>
  <c r="AK68" i="24"/>
  <c r="AK69" i="24" s="1"/>
  <c r="AK80" i="24" s="1"/>
  <c r="AK91" i="24" s="1"/>
  <c r="AG69" i="24"/>
  <c r="AG80" i="24" s="1"/>
  <c r="AG91" i="24" s="1"/>
  <c r="J131" i="17"/>
  <c r="J146" i="17" s="1"/>
  <c r="AC18" i="24"/>
  <c r="AG16" i="24"/>
  <c r="AA80" i="24"/>
  <c r="AA91" i="24" s="1"/>
  <c r="AA44" i="24"/>
  <c r="AC44" i="24" l="1"/>
  <c r="AG44" i="24" s="1"/>
  <c r="AK44" i="24" s="1"/>
  <c r="K42" i="22"/>
  <c r="K65" i="22" s="1"/>
  <c r="J174" i="17"/>
  <c r="J179" i="17" s="1"/>
  <c r="AG18" i="24"/>
  <c r="AK16" i="24"/>
  <c r="AK18" i="24" s="1"/>
  <c r="W33" i="26"/>
  <c r="W29" i="26"/>
  <c r="W32" i="26"/>
  <c r="AA32" i="26" s="1"/>
  <c r="AC41" i="24"/>
  <c r="AG41" i="24" s="1"/>
  <c r="AC40" i="24"/>
  <c r="AG40" i="24" s="1"/>
  <c r="K123" i="22" l="1"/>
  <c r="K127" i="22" s="1"/>
  <c r="K129" i="22" s="1"/>
  <c r="AA45" i="24"/>
  <c r="AC45" i="24" s="1"/>
  <c r="AG45" i="24" s="1"/>
  <c r="AK45" i="24" s="1"/>
  <c r="AA29" i="24"/>
  <c r="AC29" i="24" s="1"/>
  <c r="AG29" i="24" s="1"/>
  <c r="AK29" i="24" s="1"/>
  <c r="H158" i="17"/>
  <c r="AA26" i="24" l="1"/>
  <c r="AA27" i="24"/>
  <c r="AC27" i="24" s="1"/>
  <c r="AG27" i="24" s="1"/>
  <c r="AK27" i="24" s="1"/>
  <c r="AA28" i="24"/>
  <c r="AC28" i="24" s="1"/>
  <c r="AG28" i="24" s="1"/>
  <c r="AK28" i="24" s="1"/>
  <c r="AG31" i="24"/>
  <c r="AC26" i="24" l="1"/>
  <c r="AA33" i="24"/>
  <c r="AK31" i="24"/>
  <c r="AA33" i="26"/>
  <c r="Y30" i="26"/>
  <c r="U30" i="26"/>
  <c r="S30" i="26"/>
  <c r="Q30" i="26"/>
  <c r="O30" i="26"/>
  <c r="M30" i="26"/>
  <c r="K30" i="26"/>
  <c r="I30" i="26"/>
  <c r="G30" i="26"/>
  <c r="E30" i="26"/>
  <c r="C30" i="26"/>
  <c r="AA29" i="26"/>
  <c r="W28" i="26"/>
  <c r="AA28" i="26" s="1"/>
  <c r="Y24" i="26"/>
  <c r="Y26" i="26" s="1"/>
  <c r="U24" i="26"/>
  <c r="U26" i="26" s="1"/>
  <c r="S24" i="26"/>
  <c r="Q24" i="26"/>
  <c r="Q26" i="26" s="1"/>
  <c r="O24" i="26"/>
  <c r="O26" i="26" s="1"/>
  <c r="M24" i="26"/>
  <c r="M26" i="26" s="1"/>
  <c r="K24" i="26"/>
  <c r="K26" i="26" s="1"/>
  <c r="I24" i="26"/>
  <c r="I26" i="26" s="1"/>
  <c r="G24" i="26"/>
  <c r="G26" i="26" s="1"/>
  <c r="E24" i="26"/>
  <c r="E26" i="26" s="1"/>
  <c r="C24" i="26"/>
  <c r="C26" i="26" s="1"/>
  <c r="W23" i="26"/>
  <c r="AI42" i="24"/>
  <c r="AE42" i="24"/>
  <c r="Y42" i="24"/>
  <c r="W42" i="24"/>
  <c r="U42" i="24"/>
  <c r="S42" i="24"/>
  <c r="Q42" i="24"/>
  <c r="O42" i="24"/>
  <c r="M42" i="24"/>
  <c r="K42" i="24"/>
  <c r="I42" i="24"/>
  <c r="G42" i="24"/>
  <c r="E42" i="24"/>
  <c r="C42" i="24"/>
  <c r="AK40" i="24"/>
  <c r="AA37" i="24"/>
  <c r="AA42" i="24" s="1"/>
  <c r="U33" i="24"/>
  <c r="S33" i="24"/>
  <c r="Q33" i="24"/>
  <c r="O33" i="24"/>
  <c r="M33" i="24"/>
  <c r="K33" i="24"/>
  <c r="I33" i="24"/>
  <c r="G33" i="24"/>
  <c r="E33" i="24"/>
  <c r="C33" i="24"/>
  <c r="AI22" i="24"/>
  <c r="AE22" i="24"/>
  <c r="Y22" i="24"/>
  <c r="W22" i="24"/>
  <c r="S22" i="24"/>
  <c r="Q22" i="24"/>
  <c r="O22" i="24"/>
  <c r="M22" i="24"/>
  <c r="K22" i="24"/>
  <c r="I22" i="24"/>
  <c r="G22" i="24"/>
  <c r="E22" i="24"/>
  <c r="C22" i="24"/>
  <c r="AC21" i="24"/>
  <c r="AG21" i="24" s="1"/>
  <c r="M34" i="26" l="1"/>
  <c r="O34" i="26"/>
  <c r="K34" i="26"/>
  <c r="C34" i="26"/>
  <c r="G34" i="26"/>
  <c r="E34" i="26"/>
  <c r="I34" i="26"/>
  <c r="Q34" i="26"/>
  <c r="AA23" i="26"/>
  <c r="AA24" i="26" s="1"/>
  <c r="W24" i="26"/>
  <c r="U34" i="26"/>
  <c r="Y34" i="26"/>
  <c r="AA30" i="26"/>
  <c r="AG26" i="24"/>
  <c r="AC33" i="24"/>
  <c r="AC37" i="24"/>
  <c r="AC42" i="24" s="1"/>
  <c r="W35" i="24"/>
  <c r="W46" i="24" s="1"/>
  <c r="G35" i="24"/>
  <c r="G46" i="24" s="1"/>
  <c r="W26" i="26"/>
  <c r="K35" i="24"/>
  <c r="K46" i="24" s="1"/>
  <c r="AE35" i="24"/>
  <c r="AE46" i="24" s="1"/>
  <c r="M35" i="24"/>
  <c r="M46" i="24" s="1"/>
  <c r="O35" i="24"/>
  <c r="O46" i="24" s="1"/>
  <c r="Q35" i="24"/>
  <c r="Q46" i="24" s="1"/>
  <c r="U35" i="24"/>
  <c r="U46" i="24" s="1"/>
  <c r="C35" i="24"/>
  <c r="C46" i="24" s="1"/>
  <c r="S35" i="24"/>
  <c r="S46" i="24" s="1"/>
  <c r="E35" i="24"/>
  <c r="E46" i="24" s="1"/>
  <c r="I35" i="24"/>
  <c r="I46" i="24" s="1"/>
  <c r="Y35" i="24"/>
  <c r="Y46" i="24" s="1"/>
  <c r="W30" i="26"/>
  <c r="S26" i="26"/>
  <c r="S34" i="26" s="1"/>
  <c r="AK41" i="24"/>
  <c r="AI35" i="24"/>
  <c r="AI46" i="24" s="1"/>
  <c r="AC22" i="24"/>
  <c r="AC35" i="24" s="1"/>
  <c r="D179" i="17"/>
  <c r="W34" i="26" l="1"/>
  <c r="AC46" i="24"/>
  <c r="AG37" i="24"/>
  <c r="AK37" i="24" s="1"/>
  <c r="AK42" i="24" s="1"/>
  <c r="AK26" i="24"/>
  <c r="AK33" i="24" s="1"/>
  <c r="AG33" i="24"/>
  <c r="AA26" i="26"/>
  <c r="AA34" i="26" s="1"/>
  <c r="AA35" i="24"/>
  <c r="AA46" i="24" s="1"/>
  <c r="AG22" i="24"/>
  <c r="AK21" i="24"/>
  <c r="AK22" i="24" s="1"/>
  <c r="AG42" i="24" l="1"/>
  <c r="AG35" i="24"/>
  <c r="AK35" i="24"/>
  <c r="AK46" i="24" s="1"/>
  <c r="AG46" i="24" l="1"/>
  <c r="D34" i="17"/>
  <c r="D41" i="17"/>
  <c r="D55" i="17" s="1"/>
  <c r="D67" i="17"/>
  <c r="D80" i="17"/>
  <c r="D89" i="17"/>
  <c r="D109" i="17"/>
  <c r="D120" i="17"/>
  <c r="D158" i="17"/>
  <c r="D82" i="17" l="1"/>
  <c r="D84" i="17" s="1"/>
  <c r="D36" i="17"/>
  <c r="D124" i="17"/>
  <c r="D126" i="17" s="1"/>
  <c r="D173" i="17"/>
  <c r="D174" i="17" s="1"/>
  <c r="H80" i="17"/>
  <c r="H171" i="17" l="1"/>
  <c r="H173" i="17" s="1"/>
  <c r="I146" i="22" l="1"/>
  <c r="E146" i="22"/>
  <c r="E42" i="22"/>
  <c r="E65" i="22" s="1"/>
  <c r="E123" i="22" s="1"/>
  <c r="E127" i="22" l="1"/>
  <c r="H109" i="17" l="1"/>
  <c r="H67" i="17" l="1"/>
  <c r="H82" i="17" l="1"/>
  <c r="H30" i="17" l="1"/>
  <c r="H19" i="17"/>
  <c r="H34" i="17" l="1"/>
  <c r="H36" i="17" s="1"/>
  <c r="H39" i="17" l="1"/>
  <c r="H41" i="17" s="1"/>
  <c r="H55" i="17" s="1"/>
  <c r="H84" i="17" s="1"/>
  <c r="E17" i="1"/>
  <c r="G17" i="1"/>
  <c r="I17" i="1"/>
  <c r="K17" i="1"/>
  <c r="K32" i="1"/>
  <c r="K34" i="1"/>
  <c r="K53" i="1" s="1"/>
  <c r="K73" i="1" s="1"/>
  <c r="E27" i="1"/>
  <c r="G27" i="1"/>
  <c r="I27" i="1"/>
  <c r="K27" i="1"/>
  <c r="E32" i="1"/>
  <c r="E34" i="1" s="1"/>
  <c r="E53" i="1" s="1"/>
  <c r="E73" i="1" s="1"/>
  <c r="G32" i="1"/>
  <c r="G34" i="1" s="1"/>
  <c r="G53" i="1" s="1"/>
  <c r="G73" i="1" s="1"/>
  <c r="I32" i="1"/>
  <c r="I34" i="1" s="1"/>
  <c r="I53" i="1" s="1"/>
  <c r="I73" i="1" s="1"/>
  <c r="E39" i="1"/>
  <c r="G39" i="1"/>
  <c r="I39" i="1"/>
  <c r="K39" i="1"/>
  <c r="E68" i="1"/>
  <c r="G68" i="1"/>
  <c r="G71" i="1" s="1"/>
  <c r="I68" i="1"/>
  <c r="I71" i="1" s="1"/>
  <c r="K68" i="1"/>
  <c r="K71" i="1" s="1"/>
  <c r="E71" i="1"/>
  <c r="E80" i="1"/>
  <c r="G80" i="1"/>
  <c r="I80" i="1"/>
  <c r="K80" i="1"/>
  <c r="E129" i="22"/>
  <c r="H120" i="17"/>
  <c r="H124" i="17" s="1"/>
  <c r="H126" i="17" s="1"/>
  <c r="H131" i="17" s="1"/>
  <c r="H146" i="17" s="1"/>
  <c r="H87" i="17" l="1"/>
  <c r="H89" i="17" s="1"/>
  <c r="H174" i="17"/>
  <c r="H179" i="17" s="1"/>
  <c r="I42" i="22"/>
  <c r="I65" i="22" l="1"/>
  <c r="I123" i="22" s="1"/>
  <c r="I127" i="22" l="1"/>
  <c r="I129" i="22" s="1"/>
</calcChain>
</file>

<file path=xl/sharedStrings.xml><?xml version="1.0" encoding="utf-8"?>
<sst xmlns="http://schemas.openxmlformats.org/spreadsheetml/2006/main" count="936" uniqueCount="417">
  <si>
    <t>Consolidated</t>
  </si>
  <si>
    <t>Cash and cash equivalents</t>
  </si>
  <si>
    <t>Inventories</t>
  </si>
  <si>
    <t>Other current assets</t>
  </si>
  <si>
    <t>Other non-current assets</t>
  </si>
  <si>
    <t xml:space="preserve">Other current liabilities </t>
  </si>
  <si>
    <t>Accounts payable - trade and others</t>
  </si>
  <si>
    <t>financial statements</t>
  </si>
  <si>
    <t xml:space="preserve">Total </t>
  </si>
  <si>
    <t>Other current liabilities</t>
  </si>
  <si>
    <t>Total current assets</t>
  </si>
  <si>
    <t>Total non-current assets</t>
  </si>
  <si>
    <t>Total current liabilities</t>
  </si>
  <si>
    <t>Total liabilities</t>
  </si>
  <si>
    <t>Current assets</t>
  </si>
  <si>
    <t>Non-current assets</t>
  </si>
  <si>
    <t>Total assets</t>
  </si>
  <si>
    <t>Assets</t>
  </si>
  <si>
    <t>Current liabilities</t>
  </si>
  <si>
    <t>Non-current liabilities</t>
  </si>
  <si>
    <t>Expenses</t>
  </si>
  <si>
    <t>Total expenses</t>
  </si>
  <si>
    <t>Interest income</t>
  </si>
  <si>
    <t>Cash flows from operating activities</t>
  </si>
  <si>
    <t>Charoen Pokphand Foods Public Company Limited</t>
  </si>
  <si>
    <t>and its Subsidiaries</t>
  </si>
  <si>
    <t xml:space="preserve">Charoen Pokphand Foods Public Company Limited </t>
  </si>
  <si>
    <t xml:space="preserve">and its Subsidiaries </t>
  </si>
  <si>
    <t>Total non-current liabilities</t>
  </si>
  <si>
    <t>Retained earnings</t>
  </si>
  <si>
    <t>Legal</t>
  </si>
  <si>
    <t>Unappropriated</t>
  </si>
  <si>
    <t>31 December</t>
  </si>
  <si>
    <t>Income tax paid</t>
  </si>
  <si>
    <t>Other income</t>
  </si>
  <si>
    <t>reserve</t>
  </si>
  <si>
    <t>Separate</t>
  </si>
  <si>
    <t>Note</t>
  </si>
  <si>
    <t xml:space="preserve">Share capital </t>
  </si>
  <si>
    <t xml:space="preserve">      Legal reserve</t>
  </si>
  <si>
    <t>equity</t>
  </si>
  <si>
    <t>share capital</t>
  </si>
  <si>
    <t>Consolidated financial statements</t>
  </si>
  <si>
    <t>Separate financial statements</t>
  </si>
  <si>
    <t>Property, plant and equipment</t>
  </si>
  <si>
    <t xml:space="preserve">Revenue from sale of goods </t>
  </si>
  <si>
    <t>Issued and</t>
  </si>
  <si>
    <t>Provisions and others</t>
  </si>
  <si>
    <t xml:space="preserve">   Appropriated</t>
  </si>
  <si>
    <t>Interest received</t>
  </si>
  <si>
    <t xml:space="preserve">   from financial institutions</t>
  </si>
  <si>
    <t>Accrued expenses</t>
  </si>
  <si>
    <t xml:space="preserve">   Unappropriated</t>
  </si>
  <si>
    <t>Cost of sale of goods</t>
  </si>
  <si>
    <t>Accounts receivable - trade and others</t>
  </si>
  <si>
    <t xml:space="preserve"> </t>
  </si>
  <si>
    <t xml:space="preserve">Profit for the period </t>
  </si>
  <si>
    <t>Profit for the period</t>
  </si>
  <si>
    <t xml:space="preserve">   Equity holders of the Company</t>
  </si>
  <si>
    <t>Treasury</t>
  </si>
  <si>
    <t>shares</t>
  </si>
  <si>
    <t>interests</t>
  </si>
  <si>
    <t>Selling expenses</t>
  </si>
  <si>
    <t>Administrative expenses</t>
  </si>
  <si>
    <t>Finance costs</t>
  </si>
  <si>
    <t>differences</t>
  </si>
  <si>
    <t>Investments in subsidiaries</t>
  </si>
  <si>
    <t xml:space="preserve">Investments in associates </t>
  </si>
  <si>
    <t>Currency translation differences</t>
  </si>
  <si>
    <t xml:space="preserve">Deferred tax assets </t>
  </si>
  <si>
    <t xml:space="preserve">Deferred tax liabilities </t>
  </si>
  <si>
    <t>Interest paid</t>
  </si>
  <si>
    <t>Cash flows from investing activities</t>
  </si>
  <si>
    <t>earnings</t>
  </si>
  <si>
    <t>retained</t>
  </si>
  <si>
    <t xml:space="preserve">Proceeds from long-term borrowings </t>
  </si>
  <si>
    <t xml:space="preserve">Repayment of long-term borrowings </t>
  </si>
  <si>
    <t xml:space="preserve">   from financial institutions </t>
  </si>
  <si>
    <t>Profit for the period attributable to:</t>
  </si>
  <si>
    <t>Prepaid expenses</t>
  </si>
  <si>
    <t xml:space="preserve">Depreciation </t>
  </si>
  <si>
    <t>Amortisation</t>
  </si>
  <si>
    <t>-</t>
  </si>
  <si>
    <t>Dividends received</t>
  </si>
  <si>
    <r>
      <t xml:space="preserve">Basic earnings per share </t>
    </r>
    <r>
      <rPr>
        <b/>
        <i/>
        <sz val="11"/>
        <rFont val="Times New Roman"/>
        <family val="1"/>
      </rPr>
      <t>(in Baht)</t>
    </r>
  </si>
  <si>
    <t>Assets (Continued)</t>
  </si>
  <si>
    <t>Proceeds from issue of debentures</t>
  </si>
  <si>
    <t>Statements of financial position</t>
  </si>
  <si>
    <t>31 March</t>
  </si>
  <si>
    <t>(Unit: Thousand Baht)</t>
  </si>
  <si>
    <t xml:space="preserve"> components</t>
  </si>
  <si>
    <t>Total other</t>
  </si>
  <si>
    <t>Non-</t>
  </si>
  <si>
    <t xml:space="preserve">controlling </t>
  </si>
  <si>
    <t>Non-controlling interests</t>
  </si>
  <si>
    <t>Goodwill</t>
  </si>
  <si>
    <t xml:space="preserve">   Non-controlling interests</t>
  </si>
  <si>
    <t xml:space="preserve">Other comprehensive income </t>
  </si>
  <si>
    <t xml:space="preserve">Other comprehensive income  </t>
  </si>
  <si>
    <t xml:space="preserve">Total comprehensive income </t>
  </si>
  <si>
    <t xml:space="preserve">   for the period</t>
  </si>
  <si>
    <t xml:space="preserve">   attributable to:</t>
  </si>
  <si>
    <t xml:space="preserve">   recorded directly in equity</t>
  </si>
  <si>
    <t xml:space="preserve">   Profit</t>
  </si>
  <si>
    <t xml:space="preserve">   Other comprehensive income</t>
  </si>
  <si>
    <t>Total comprehensive income</t>
  </si>
  <si>
    <t>Total income</t>
  </si>
  <si>
    <t>Income</t>
  </si>
  <si>
    <t xml:space="preserve">Profit before income tax </t>
  </si>
  <si>
    <t>Other intangible assets</t>
  </si>
  <si>
    <t>Gain on sale of investments</t>
  </si>
  <si>
    <t>Investment properties</t>
  </si>
  <si>
    <t xml:space="preserve">   expense (income)</t>
  </si>
  <si>
    <t>Income tax expense (income)</t>
  </si>
  <si>
    <t xml:space="preserve">   (Continued)</t>
  </si>
  <si>
    <t>Dividend income</t>
  </si>
  <si>
    <t>Non-current biological assets</t>
  </si>
  <si>
    <t>Current biological assets</t>
  </si>
  <si>
    <t xml:space="preserve">Other </t>
  </si>
  <si>
    <t xml:space="preserve">   Changes in ownership interests</t>
  </si>
  <si>
    <t>Other comprehensive income before</t>
  </si>
  <si>
    <t>premium</t>
  </si>
  <si>
    <t>Bills of exchange</t>
  </si>
  <si>
    <t xml:space="preserve">   of biological assets</t>
  </si>
  <si>
    <t>Share of profit of associates and</t>
  </si>
  <si>
    <t>Accrued dividend income</t>
  </si>
  <si>
    <t>Surplus on common control transactions</t>
  </si>
  <si>
    <t>Surplus on</t>
  </si>
  <si>
    <t>common control</t>
  </si>
  <si>
    <t>transactions</t>
  </si>
  <si>
    <t>Statements of income (Unaudited)</t>
  </si>
  <si>
    <t>Statements of comprehensive income (Unaudited)</t>
  </si>
  <si>
    <t>Three-month period ended</t>
  </si>
  <si>
    <t>Gains on sale of investments</t>
  </si>
  <si>
    <t xml:space="preserve">Losses on changes in fair value </t>
  </si>
  <si>
    <t>Net foreign exchange losses</t>
  </si>
  <si>
    <t xml:space="preserve"> in subsidiaries</t>
  </si>
  <si>
    <t>Comprehensive income for the period</t>
  </si>
  <si>
    <t>Surplus from</t>
  </si>
  <si>
    <t>1.</t>
  </si>
  <si>
    <t>These consisted of:</t>
  </si>
  <si>
    <t>Net</t>
  </si>
  <si>
    <t>2.</t>
  </si>
  <si>
    <t xml:space="preserve">   investments</t>
  </si>
  <si>
    <t>Fair value changes on available-for-sale</t>
  </si>
  <si>
    <t>2015</t>
  </si>
  <si>
    <t xml:space="preserve">   in subsidiaries and associates</t>
  </si>
  <si>
    <t>and associates</t>
  </si>
  <si>
    <t>7, 8</t>
  </si>
  <si>
    <t>Items that will never be reclassified</t>
  </si>
  <si>
    <t xml:space="preserve">Items that are or may be reclassified </t>
  </si>
  <si>
    <t xml:space="preserve">   joint ventures</t>
  </si>
  <si>
    <t>Revaluation differences on assets</t>
  </si>
  <si>
    <t>5, 7</t>
  </si>
  <si>
    <t xml:space="preserve">Net change in fair value of available-for-sale </t>
  </si>
  <si>
    <t xml:space="preserve">   investment transferred to profit or loss</t>
  </si>
  <si>
    <t xml:space="preserve">   income tax </t>
  </si>
  <si>
    <t>Income tax of other comprehensive income</t>
  </si>
  <si>
    <t xml:space="preserve">   subsequently to profit or loss</t>
  </si>
  <si>
    <t xml:space="preserve">   for the period, net </t>
  </si>
  <si>
    <t>Investments in joint ventures</t>
  </si>
  <si>
    <t>2016</t>
  </si>
  <si>
    <t>(Unaudited)</t>
  </si>
  <si>
    <t>Net foreign exchange gains</t>
  </si>
  <si>
    <t>Defined benefit plan actuarial losses</t>
  </si>
  <si>
    <t>Statements of cash flows (Unaudited)</t>
  </si>
  <si>
    <t>Statements of changes in equity (Unaudited)</t>
  </si>
  <si>
    <t>Depreciation of biological assets</t>
  </si>
  <si>
    <t xml:space="preserve">Subordinated perpetual debentures </t>
  </si>
  <si>
    <t>Subordinated</t>
  </si>
  <si>
    <t xml:space="preserve"> perpetual</t>
  </si>
  <si>
    <t xml:space="preserve"> debentures </t>
  </si>
  <si>
    <t xml:space="preserve">   cash receipts (payments)</t>
  </si>
  <si>
    <t>Proceeds from sale of investments</t>
  </si>
  <si>
    <t>Distribution costs</t>
  </si>
  <si>
    <t>Long-term borrowings</t>
  </si>
  <si>
    <t>Share premium</t>
  </si>
  <si>
    <t xml:space="preserve">   Share premium on ordinary shares</t>
  </si>
  <si>
    <t xml:space="preserve">Adjustments to reconcile profit to </t>
  </si>
  <si>
    <t>Surplus from change in shareholders’ equity</t>
  </si>
  <si>
    <t>Other components of shareholders’ equity</t>
  </si>
  <si>
    <t>Total shareholders’ equity</t>
  </si>
  <si>
    <t>Total liabilities and shareholders’ equity</t>
  </si>
  <si>
    <t>shareholders’</t>
  </si>
  <si>
    <t xml:space="preserve">   equipment and investment properties</t>
  </si>
  <si>
    <t>Foreign currency translation differences</t>
  </si>
  <si>
    <t xml:space="preserve">   Distributions to owners </t>
  </si>
  <si>
    <t xml:space="preserve"> equity</t>
  </si>
  <si>
    <t>Proceeds from issue of new ordinary shares</t>
  </si>
  <si>
    <t xml:space="preserve">Total transactions with owners, </t>
  </si>
  <si>
    <t>Bank overdrafts</t>
  </si>
  <si>
    <t>change in</t>
  </si>
  <si>
    <t xml:space="preserve"> shareholders’ equity</t>
  </si>
  <si>
    <t>Total</t>
  </si>
  <si>
    <t>Foreign</t>
  </si>
  <si>
    <t>currency</t>
  </si>
  <si>
    <t>Shareholders’ equity</t>
  </si>
  <si>
    <t>the Company</t>
  </si>
  <si>
    <t>equity holders of</t>
  </si>
  <si>
    <t>Liabilities and shareholders’ equity</t>
  </si>
  <si>
    <t xml:space="preserve">Liabilities and shareholders’ equity </t>
  </si>
  <si>
    <t xml:space="preserve">Total shareholders’ equity attributable </t>
  </si>
  <si>
    <t xml:space="preserve">   to equity holders of the Company</t>
  </si>
  <si>
    <t xml:space="preserve">Total shareholders’ </t>
  </si>
  <si>
    <t xml:space="preserve">equity attributable to </t>
  </si>
  <si>
    <t xml:space="preserve">Bank overdrafts and short-term borrowings </t>
  </si>
  <si>
    <t xml:space="preserve">   from financial institutions  </t>
  </si>
  <si>
    <t>Current portion of long-term borrowings</t>
  </si>
  <si>
    <t>Income tax payable</t>
  </si>
  <si>
    <t xml:space="preserve">   Other premium </t>
  </si>
  <si>
    <t>Payment of financial transaction costs</t>
  </si>
  <si>
    <t>Provisions for employee benefits</t>
  </si>
  <si>
    <t>30 June</t>
  </si>
  <si>
    <t>Six-month period ended</t>
  </si>
  <si>
    <t xml:space="preserve">   Total distributions to owners</t>
  </si>
  <si>
    <t xml:space="preserve">      in subsidiaries and associates</t>
  </si>
  <si>
    <t xml:space="preserve">Gains on sale of investments </t>
  </si>
  <si>
    <t>Losses on sale and write-off of property,</t>
  </si>
  <si>
    <t>Gain on changes in fair value of investment</t>
  </si>
  <si>
    <t>Items that will not be reclassified</t>
  </si>
  <si>
    <t xml:space="preserve">    subsequently to profit or loss</t>
  </si>
  <si>
    <t xml:space="preserve">   information:</t>
  </si>
  <si>
    <t>Supplemental disclosures of cash flows</t>
  </si>
  <si>
    <t xml:space="preserve">Net increase (decrease) in cash and </t>
  </si>
  <si>
    <t xml:space="preserve">   cash equivalents</t>
  </si>
  <si>
    <t xml:space="preserve">      - Others</t>
  </si>
  <si>
    <t xml:space="preserve">Total items that will be reclassified </t>
  </si>
  <si>
    <t xml:space="preserve">Items that will not be reclassified </t>
  </si>
  <si>
    <t xml:space="preserve">Total items that will not be reclassified </t>
  </si>
  <si>
    <t xml:space="preserve">Items that will be reclassified </t>
  </si>
  <si>
    <t>paid-up</t>
  </si>
  <si>
    <t xml:space="preserve">Payment for acquisition of property, plant and </t>
  </si>
  <si>
    <t>Payment for acquisition of other intangible assets</t>
  </si>
  <si>
    <t>Proceeds from sale of other intangible assets</t>
  </si>
  <si>
    <t>Net cash provided by (used in) investing activities</t>
  </si>
  <si>
    <t>Changes in operating assets and liabilities</t>
  </si>
  <si>
    <t xml:space="preserve">Dividends paid of the Company - net of </t>
  </si>
  <si>
    <t>Cash and cash equivalents at 1 January</t>
  </si>
  <si>
    <t>Cash and cash equivalents at 30 June</t>
  </si>
  <si>
    <t xml:space="preserve">Payment for acquisition of investments </t>
  </si>
  <si>
    <t xml:space="preserve"> financial statements</t>
  </si>
  <si>
    <t>Restricted deposits at financial institutions</t>
  </si>
  <si>
    <t>Advance payments for purchase of goods</t>
  </si>
  <si>
    <t>Right-of-use assets</t>
  </si>
  <si>
    <t xml:space="preserve">Current portion of lease liabilities </t>
  </si>
  <si>
    <t>Lease liabilities</t>
  </si>
  <si>
    <t>Provision for employee benefits</t>
  </si>
  <si>
    <r>
      <t xml:space="preserve">   Authorised share capital </t>
    </r>
    <r>
      <rPr>
        <i/>
        <sz val="11"/>
        <rFont val="Times New Roman"/>
        <family val="1"/>
      </rPr>
      <t>(ordinary shares,</t>
    </r>
  </si>
  <si>
    <r>
      <t xml:space="preserve">      </t>
    </r>
    <r>
      <rPr>
        <i/>
        <sz val="11"/>
        <rFont val="Times New Roman"/>
        <family val="1"/>
      </rPr>
      <t>par value at Baht 1 per share)</t>
    </r>
  </si>
  <si>
    <t>Treasury shares</t>
  </si>
  <si>
    <t>Finance cost on lease liabilities</t>
  </si>
  <si>
    <t xml:space="preserve">equity investments </t>
  </si>
  <si>
    <t xml:space="preserve"> measured</t>
  </si>
  <si>
    <t xml:space="preserve">at fair value </t>
  </si>
  <si>
    <t>through other</t>
  </si>
  <si>
    <t>revaluation</t>
  </si>
  <si>
    <t xml:space="preserve"> comprehensive </t>
  </si>
  <si>
    <t xml:space="preserve">translation </t>
  </si>
  <si>
    <t xml:space="preserve"> of shareholder’s </t>
  </si>
  <si>
    <t>of assets</t>
  </si>
  <si>
    <t>income</t>
  </si>
  <si>
    <t xml:space="preserve">   Total changes in ownership interests</t>
  </si>
  <si>
    <t xml:space="preserve">    recorded directly in equity</t>
  </si>
  <si>
    <t xml:space="preserve">           benefit plans</t>
  </si>
  <si>
    <t>cash flow</t>
  </si>
  <si>
    <t xml:space="preserve"> hedges</t>
  </si>
  <si>
    <t xml:space="preserve"> of shareholder’s</t>
  </si>
  <si>
    <r>
      <t xml:space="preserve">Diluted earnings per share </t>
    </r>
    <r>
      <rPr>
        <b/>
        <i/>
        <sz val="11"/>
        <rFont val="Times New Roman"/>
        <family val="1"/>
      </rPr>
      <t>(in Baht)</t>
    </r>
  </si>
  <si>
    <t>Investments in equity securities</t>
  </si>
  <si>
    <t>Biological assets</t>
  </si>
  <si>
    <t>Net cash provided by operating activities</t>
  </si>
  <si>
    <t>Gains (losses) on cash flow hedges</t>
  </si>
  <si>
    <t>Other finance costs</t>
  </si>
  <si>
    <t xml:space="preserve">    fair value through other comprehensive income</t>
  </si>
  <si>
    <t xml:space="preserve">    Equity holders of the Company</t>
  </si>
  <si>
    <t xml:space="preserve">    Non-controlling interests</t>
  </si>
  <si>
    <t>Payment for acquisition of right-of-use assets</t>
  </si>
  <si>
    <t>Proceeds from (repayment of) short-term</t>
  </si>
  <si>
    <t xml:space="preserve">   borrowings from financial institutions</t>
  </si>
  <si>
    <t>Payment of lease liabilities</t>
  </si>
  <si>
    <t>Non-cash transactions</t>
  </si>
  <si>
    <t>(Reversal of) impairment losses</t>
  </si>
  <si>
    <t>Proceeds from short-term borrowing</t>
  </si>
  <si>
    <t xml:space="preserve">   from other company</t>
  </si>
  <si>
    <t>Total comprehensive income for the period</t>
  </si>
  <si>
    <t xml:space="preserve">Gains (losses) on </t>
  </si>
  <si>
    <t>Six-month period ended 30 June 2021</t>
  </si>
  <si>
    <t>Balance at 1 January 2021</t>
  </si>
  <si>
    <t>Balance at 30 June 2021</t>
  </si>
  <si>
    <t>2021</t>
  </si>
  <si>
    <t>Short-term loans to related parties</t>
  </si>
  <si>
    <t>Other current financial assets</t>
  </si>
  <si>
    <t>Long-term loans to related parties</t>
  </si>
  <si>
    <t>Short-term borrowing from related parties</t>
  </si>
  <si>
    <t>Other current financial liabilities</t>
  </si>
  <si>
    <t>Other non-current financial liabilities</t>
  </si>
  <si>
    <r>
      <t xml:space="preserve">   Issued and paid-up share capital </t>
    </r>
    <r>
      <rPr>
        <i/>
        <sz val="11"/>
        <rFont val="Times New Roman"/>
        <family val="1"/>
      </rPr>
      <t>(ordinary shares,</t>
    </r>
  </si>
  <si>
    <t>Profit before income tax expense (income)</t>
  </si>
  <si>
    <t xml:space="preserve">   Dividends paid</t>
  </si>
  <si>
    <t xml:space="preserve">   Changes in interests in subsidiaries</t>
  </si>
  <si>
    <t xml:space="preserve">      without a change in control</t>
  </si>
  <si>
    <t xml:space="preserve">   Changes in interests in associates</t>
  </si>
  <si>
    <t xml:space="preserve">   New shares issued by subsidiaries</t>
  </si>
  <si>
    <t xml:space="preserve">   accounted for using equity method</t>
  </si>
  <si>
    <t xml:space="preserve">Income tax relating to items that will be reclassified </t>
  </si>
  <si>
    <t xml:space="preserve">Income tax relating to items that will not be reclassified </t>
  </si>
  <si>
    <t xml:space="preserve">   Liquidation of subsidiary</t>
  </si>
  <si>
    <t>Transfer to retained earnings</t>
  </si>
  <si>
    <t>Gains (losses) on</t>
  </si>
  <si>
    <t>(Reversal of) losses on inventory devaluation</t>
  </si>
  <si>
    <t>Proceeds from (payment for) short-term loans to</t>
  </si>
  <si>
    <t xml:space="preserve">   related parties</t>
  </si>
  <si>
    <t xml:space="preserve">   Total distributions to owners </t>
  </si>
  <si>
    <t>Non-current assets classified as held for sale</t>
  </si>
  <si>
    <t>Cash flows from operating activities (Continued)</t>
  </si>
  <si>
    <t xml:space="preserve">   plant and equipment, right-of-use assets</t>
  </si>
  <si>
    <t xml:space="preserve">   from related parties</t>
  </si>
  <si>
    <t xml:space="preserve">   other intangible assets and investment properties</t>
  </si>
  <si>
    <t>Employee benefits paid</t>
  </si>
  <si>
    <t>Dividends paid to non-controlling interests</t>
  </si>
  <si>
    <t xml:space="preserve">    net of income tax</t>
  </si>
  <si>
    <t>Transactions with owners, recorded directly in equity</t>
  </si>
  <si>
    <t xml:space="preserve">      non-controlling interests  </t>
  </si>
  <si>
    <t xml:space="preserve">   Acquisition of subsidiaries with</t>
  </si>
  <si>
    <t>(losses) on</t>
  </si>
  <si>
    <t xml:space="preserve">   Dividends paid </t>
  </si>
  <si>
    <t>Other financial liabilities</t>
  </si>
  <si>
    <t>Gains (losses) on equity investments measured at</t>
  </si>
  <si>
    <t xml:space="preserve">      - Gains (losses) on remeasurements of defined</t>
  </si>
  <si>
    <t>Gains</t>
  </si>
  <si>
    <t xml:space="preserve">   in associate</t>
  </si>
  <si>
    <t xml:space="preserve">Gains on </t>
  </si>
  <si>
    <t xml:space="preserve">Proceeds from (repayment of) short-term borrowings </t>
  </si>
  <si>
    <t>Gain on liquidation of subsidiary</t>
  </si>
  <si>
    <t xml:space="preserve">   receivable - trade and others</t>
  </si>
  <si>
    <t>Payment for liquidation of subsidiary</t>
  </si>
  <si>
    <t xml:space="preserve">Cash flows from financing activities </t>
  </si>
  <si>
    <t xml:space="preserve">   derivative liabilities</t>
  </si>
  <si>
    <t>Current portion of long-term loans to related parties</t>
  </si>
  <si>
    <t>Other non-current financial assets</t>
  </si>
  <si>
    <t>Six-month period ended 30 June 2022</t>
  </si>
  <si>
    <t>Balance at 1 January 2022</t>
  </si>
  <si>
    <t>Balance at 30 June 2022</t>
  </si>
  <si>
    <t>2022</t>
  </si>
  <si>
    <t>Interest and other expenses paid on subordinated</t>
  </si>
  <si>
    <t xml:space="preserve">   perpetual debentures</t>
  </si>
  <si>
    <t xml:space="preserve">   perpetual debentures - net of income tax</t>
  </si>
  <si>
    <t xml:space="preserve">   Impact of changes in accounting policy</t>
  </si>
  <si>
    <t xml:space="preserve">   Impact of changes in accounting policy (net of income tax)</t>
  </si>
  <si>
    <t>Balance at 31 December 2020 - as reported</t>
  </si>
  <si>
    <t>Balance at 31 December 2021 - as reported</t>
  </si>
  <si>
    <t xml:space="preserve">      (net of income tax)</t>
  </si>
  <si>
    <t>Other financial assets</t>
  </si>
  <si>
    <t>Proceeds from (payment for) other financial assets</t>
  </si>
  <si>
    <t xml:space="preserve">Proceeds from sale of property, plant and equipment </t>
  </si>
  <si>
    <t xml:space="preserve">Proceeds from issue of subordinated </t>
  </si>
  <si>
    <t xml:space="preserve">   perpetual debentures </t>
  </si>
  <si>
    <t xml:space="preserve">Repayment of subordinated perpetual debentures </t>
  </si>
  <si>
    <t>Gains on revaluation of assets</t>
  </si>
  <si>
    <t xml:space="preserve">  and joint ventures for using equity method</t>
  </si>
  <si>
    <t xml:space="preserve">Share of other comprehensive income of associates </t>
  </si>
  <si>
    <t>Gains on changes in fair value of investment properties</t>
  </si>
  <si>
    <t xml:space="preserve">Share of other comprehensive income (expense)  </t>
  </si>
  <si>
    <t xml:space="preserve">(Gains) losses on changes in fair value </t>
  </si>
  <si>
    <t xml:space="preserve">Share of profit (loss) of associates and joint ventures </t>
  </si>
  <si>
    <t>Share of profit (loss) of associates and joint ventures</t>
  </si>
  <si>
    <t>Unrealised gains on exchange rates</t>
  </si>
  <si>
    <t xml:space="preserve">Unrealised (gains) losses on changes in fair value of </t>
  </si>
  <si>
    <t>Net cash used in financing activities</t>
  </si>
  <si>
    <t xml:space="preserve">Payment for acquisition of non-controlling interests </t>
  </si>
  <si>
    <t>Repayment of bills of exchange</t>
  </si>
  <si>
    <t>Gains on cash flow hedges</t>
  </si>
  <si>
    <t>Gains (losses) on remeasurements of defined benefit plans</t>
  </si>
  <si>
    <t>Proceeds from long-term loan to related parties</t>
  </si>
  <si>
    <t>Payment for long-term loan to related parties</t>
  </si>
  <si>
    <t xml:space="preserve">Share of other comprehensive income (expense) of </t>
  </si>
  <si>
    <t>Reversal of impairment losses</t>
  </si>
  <si>
    <t>Net increase (decrease) in cash and cash equivalents,</t>
  </si>
  <si>
    <t xml:space="preserve">   before effect of exchange rates</t>
  </si>
  <si>
    <t>Effect of exchange rate changes on  cash and</t>
  </si>
  <si>
    <t>Gains on changes in fair value of investment in associate</t>
  </si>
  <si>
    <t xml:space="preserve">   fair value through other comprehensive income</t>
  </si>
  <si>
    <t xml:space="preserve">   associates for using equity method</t>
  </si>
  <si>
    <t>Total comprehensive income attributable to:</t>
  </si>
  <si>
    <t xml:space="preserve">Other comprehensive income for the period, </t>
  </si>
  <si>
    <t xml:space="preserve">   net of income tax</t>
  </si>
  <si>
    <t>Other comprehensive income for the period,</t>
  </si>
  <si>
    <t xml:space="preserve">    and joint ventures for using equity method</t>
  </si>
  <si>
    <t>(Gains) losses on changes in fair value of biological assets</t>
  </si>
  <si>
    <t xml:space="preserve">    of associates for using equity method</t>
  </si>
  <si>
    <t>Gains on</t>
  </si>
  <si>
    <t>Share of (profit) loss of associates and joint ventures</t>
  </si>
  <si>
    <t>2, 5</t>
  </si>
  <si>
    <t>7, 12</t>
  </si>
  <si>
    <t>Gain on bargain purchase</t>
  </si>
  <si>
    <t xml:space="preserve">Share premium </t>
  </si>
  <si>
    <t>on ordinary</t>
  </si>
  <si>
    <t xml:space="preserve">   Changes in interests in subsidiary</t>
  </si>
  <si>
    <t xml:space="preserve">   Acquisition of subsidiary with</t>
  </si>
  <si>
    <t>Net consideration paid from acquisition of subsidiary</t>
  </si>
  <si>
    <t>Repayment of debentures</t>
  </si>
  <si>
    <r>
      <rPr>
        <sz val="11"/>
        <rFont val="Times New Roman"/>
        <family val="1"/>
      </rPr>
      <t xml:space="preserve">       million, respectively  </t>
    </r>
    <r>
      <rPr>
        <i/>
        <sz val="11"/>
        <rFont val="Times New Roman"/>
        <family val="1"/>
      </rPr>
      <t>(2021: Baht 563 million and Baht 390 million, respectively).</t>
    </r>
  </si>
  <si>
    <t xml:space="preserve">(Reversal of) expected credit losses for accounts </t>
  </si>
  <si>
    <t>Other components of shareholder's equity</t>
  </si>
  <si>
    <t xml:space="preserve">       consideration of the shares with dividend income from a subsidiary (see details in note 4).</t>
  </si>
  <si>
    <t xml:space="preserve">2.1  As  at  30  June  2022,  the Group and the Company had accrued dividend income amounting to Baht  253  million  and  Baht  34  </t>
  </si>
  <si>
    <t xml:space="preserve">2.3  During  the  six-month  period  ended  30  June  2022,   the  Company  entered  into  an  agreement   to   acquire  ordinary   shares    </t>
  </si>
  <si>
    <t xml:space="preserve">2.5  During the six-month period ended  30  June  2022,   the  Group  and the Company had land revalued and recognised the increase  </t>
  </si>
  <si>
    <r>
      <t xml:space="preserve">       respectively </t>
    </r>
    <r>
      <rPr>
        <i/>
        <sz val="11"/>
        <rFont val="Times New Roman"/>
        <family val="1"/>
      </rPr>
      <t xml:space="preserve"> (2021:  Baht  68  million in the consolidated financial statements) </t>
    </r>
    <r>
      <rPr>
        <sz val="11"/>
        <rFont val="Times New Roman"/>
        <family val="1"/>
      </rPr>
      <t xml:space="preserve">(see details in note 6). </t>
    </r>
  </si>
  <si>
    <t xml:space="preserve">       Baht 7,171 million by offsetting the consideration of the shares with dividend income from a subsidiary (see details in note 4).</t>
  </si>
  <si>
    <t>2.2  During  the six-month  period ended  30  June  2022,  the  Company  increased  share capital  in a  direct subsidiary  amounting to</t>
  </si>
  <si>
    <t>2.4  During  the  six-month  period ended  30  June  2022, the Company partially  sold  its interest in a direct subsidiary amounting  to</t>
  </si>
  <si>
    <t xml:space="preserve">       in value of land in the  consolidated and separate financial statements amounting  to  Baht 14,162 million and  Baht 2,793  million,  </t>
  </si>
  <si>
    <t xml:space="preserve">       of   certain  indirect   subsidiaries  totalling  US  Dollar  211   million  or  equivalent  to   Baht  7,510   million   by   offsetting  the </t>
  </si>
  <si>
    <t xml:space="preserve">   dividends for shares held in treasury</t>
  </si>
  <si>
    <t xml:space="preserve">       Baht  12,078  million, whereby the consideration of the shares was offsetting by the acquirer  (see details in note 4).</t>
  </si>
  <si>
    <t>4, 12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</si>
</sst>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\ ;\(#,##0\)"/>
    <numFmt numFmtId="165" formatCode="_(* #,##0_);_(* \(#,##0\);_(* &quot;-&quot;??_);_(@_)"/>
    <numFmt numFmtId="166" formatCode="#,##0.00\ ;\(#,##0.00\)"/>
  </numFmts>
  <fonts count="27" x14ac:knownFonts="1">
    <font>
      <sz val="11"/>
      <name val="Times New Roman"/>
      <family val="1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sz val="14"/>
      <name val="Times New Roman"/>
      <family val="1"/>
    </font>
    <font>
      <sz val="11"/>
      <name val="Times New Roman"/>
      <family val="1"/>
    </font>
    <font>
      <sz val="15"/>
      <name val="Angsana New"/>
      <family val="1"/>
    </font>
    <font>
      <i/>
      <sz val="10"/>
      <name val="Times New Roman"/>
      <family val="1"/>
    </font>
    <font>
      <b/>
      <sz val="16"/>
      <name val="Angsana New"/>
      <family val="1"/>
    </font>
    <font>
      <b/>
      <sz val="15"/>
      <name val="Angsana New"/>
      <family val="1"/>
    </font>
    <font>
      <sz val="9"/>
      <name val="Arial"/>
      <family val="2"/>
    </font>
    <font>
      <b/>
      <sz val="11"/>
      <color theme="1"/>
      <name val="Times New Roman"/>
      <family val="1"/>
    </font>
    <font>
      <b/>
      <i/>
      <sz val="14"/>
      <name val="Times New Roman"/>
      <family val="1"/>
    </font>
    <font>
      <b/>
      <i/>
      <sz val="12"/>
      <color indexed="8"/>
      <name val="Times New Roman"/>
      <family val="1"/>
    </font>
    <font>
      <b/>
      <i/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sz val="12"/>
      <name val="Angsana New"/>
      <family val="1"/>
    </font>
    <font>
      <b/>
      <sz val="15"/>
      <name val="Angsana New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5" fillId="0" borderId="0"/>
    <xf numFmtId="0" fontId="15" fillId="0" borderId="0"/>
  </cellStyleXfs>
  <cellXfs count="377">
    <xf numFmtId="0" fontId="0" fillId="0" borderId="0" xfId="0"/>
    <xf numFmtId="0" fontId="3" fillId="0" borderId="0" xfId="0" applyFont="1" applyFill="1" applyBorder="1" applyAlignment="1"/>
    <xf numFmtId="49" fontId="3" fillId="0" borderId="0" xfId="0" applyNumberFormat="1" applyFont="1" applyFill="1" applyBorder="1" applyAlignment="1"/>
    <xf numFmtId="0" fontId="6" fillId="0" borderId="0" xfId="0" applyFont="1" applyAlignment="1">
      <alignment horizontal="center"/>
    </xf>
    <xf numFmtId="37" fontId="3" fillId="0" borderId="0" xfId="0" applyNumberFormat="1" applyFont="1" applyFill="1" applyBorder="1" applyAlignment="1">
      <alignment horizontal="right"/>
    </xf>
    <xf numFmtId="41" fontId="3" fillId="0" borderId="0" xfId="0" applyNumberFormat="1" applyFont="1" applyFill="1" applyBorder="1"/>
    <xf numFmtId="37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41" fontId="3" fillId="0" borderId="1" xfId="0" applyNumberFormat="1" applyFont="1" applyFill="1" applyBorder="1"/>
    <xf numFmtId="41" fontId="3" fillId="0" borderId="0" xfId="0" applyNumberFormat="1" applyFont="1" applyFill="1" applyBorder="1" applyAlignment="1">
      <alignment horizontal="center"/>
    </xf>
    <xf numFmtId="41" fontId="2" fillId="0" borderId="0" xfId="0" applyNumberFormat="1" applyFont="1" applyFill="1" applyBorder="1"/>
    <xf numFmtId="41" fontId="2" fillId="0" borderId="2" xfId="0" applyNumberFormat="1" applyFont="1" applyFill="1" applyBorder="1"/>
    <xf numFmtId="41" fontId="2" fillId="0" borderId="3" xfId="0" applyNumberFormat="1" applyFont="1" applyFill="1" applyBorder="1"/>
    <xf numFmtId="0" fontId="3" fillId="0" borderId="1" xfId="0" applyFont="1" applyBorder="1" applyAlignment="1">
      <alignment horizontal="center"/>
    </xf>
    <xf numFmtId="41" fontId="3" fillId="0" borderId="0" xfId="0" applyNumberFormat="1" applyFont="1" applyFill="1" applyBorder="1" applyAlignment="1">
      <alignment horizontal="right"/>
    </xf>
    <xf numFmtId="49" fontId="2" fillId="0" borderId="0" xfId="0" applyNumberFormat="1" applyFont="1" applyFill="1" applyBorder="1" applyAlignment="1"/>
    <xf numFmtId="43" fontId="3" fillId="0" borderId="0" xfId="1" applyFont="1" applyFill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1" xfId="0" applyBorder="1" applyAlignment="1">
      <alignment horizontal="center"/>
    </xf>
    <xf numFmtId="49" fontId="0" fillId="0" borderId="0" xfId="0" applyNumberFormat="1" applyFill="1" applyBorder="1" applyAlignment="1"/>
    <xf numFmtId="0" fontId="0" fillId="0" borderId="0" xfId="0" applyFont="1" applyFill="1" applyBorder="1" applyAlignment="1"/>
    <xf numFmtId="165" fontId="0" fillId="0" borderId="0" xfId="0" applyNumberFormat="1" applyFont="1" applyFill="1" applyAlignment="1"/>
    <xf numFmtId="43" fontId="3" fillId="0" borderId="1" xfId="1" applyFont="1" applyFill="1" applyBorder="1" applyAlignment="1">
      <alignment horizontal="right"/>
    </xf>
    <xf numFmtId="165" fontId="0" fillId="0" borderId="1" xfId="0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43" fontId="2" fillId="0" borderId="0" xfId="1" applyFont="1" applyFill="1" applyBorder="1" applyAlignment="1">
      <alignment horizontal="right"/>
    </xf>
    <xf numFmtId="0" fontId="6" fillId="0" borderId="0" xfId="0" applyFont="1" applyFill="1" applyBorder="1" applyAlignment="1">
      <alignment horizontal="center"/>
    </xf>
    <xf numFmtId="49" fontId="8" fillId="0" borderId="0" xfId="0" applyNumberFormat="1" applyFont="1" applyFill="1" applyBorder="1" applyAlignment="1"/>
    <xf numFmtId="0" fontId="3" fillId="0" borderId="0" xfId="0" applyFont="1" applyFill="1"/>
    <xf numFmtId="49" fontId="9" fillId="0" borderId="0" xfId="0" applyNumberFormat="1" applyFont="1" applyFill="1" applyBorder="1" applyAlignment="1"/>
    <xf numFmtId="0" fontId="2" fillId="0" borderId="0" xfId="0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49" fontId="7" fillId="0" borderId="0" xfId="0" applyNumberFormat="1" applyFont="1" applyFill="1" applyBorder="1" applyAlignment="1"/>
    <xf numFmtId="0" fontId="3" fillId="0" borderId="0" xfId="0" applyFont="1" applyFill="1" applyBorder="1" applyAlignment="1">
      <alignment horizontal="right"/>
    </xf>
    <xf numFmtId="0" fontId="0" fillId="0" borderId="0" xfId="0" applyFill="1"/>
    <xf numFmtId="41" fontId="2" fillId="0" borderId="4" xfId="0" applyNumberFormat="1" applyFont="1" applyFill="1" applyBorder="1"/>
    <xf numFmtId="37" fontId="3" fillId="0" borderId="0" xfId="0" applyNumberFormat="1" applyFont="1" applyFill="1"/>
    <xf numFmtId="0" fontId="3" fillId="0" borderId="0" xfId="0" applyFont="1" applyFill="1" applyBorder="1"/>
    <xf numFmtId="41" fontId="2" fillId="0" borderId="1" xfId="0" applyNumberFormat="1" applyFont="1" applyFill="1" applyBorder="1"/>
    <xf numFmtId="0" fontId="6" fillId="0" borderId="0" xfId="0" applyFont="1" applyFill="1" applyAlignment="1">
      <alignment horizontal="center"/>
    </xf>
    <xf numFmtId="37" fontId="3" fillId="0" borderId="1" xfId="0" applyNumberFormat="1" applyFont="1" applyFill="1" applyBorder="1"/>
    <xf numFmtId="0" fontId="7" fillId="0" borderId="0" xfId="0" applyFont="1" applyFill="1" applyBorder="1" applyAlignment="1">
      <alignment horizontal="center"/>
    </xf>
    <xf numFmtId="0" fontId="2" fillId="0" borderId="0" xfId="0" applyFont="1" applyFill="1"/>
    <xf numFmtId="165" fontId="3" fillId="0" borderId="0" xfId="1" applyNumberFormat="1" applyFont="1" applyFill="1" applyBorder="1" applyAlignment="1">
      <alignment horizontal="right"/>
    </xf>
    <xf numFmtId="0" fontId="10" fillId="0" borderId="0" xfId="0" applyFont="1" applyFill="1" applyBorder="1" applyAlignment="1"/>
    <xf numFmtId="0" fontId="11" fillId="0" borderId="0" xfId="0" applyFont="1" applyFill="1" applyBorder="1" applyAlignment="1"/>
    <xf numFmtId="49" fontId="0" fillId="0" borderId="1" xfId="0" applyNumberFormat="1" applyFill="1" applyBorder="1" applyAlignment="1">
      <alignment horizontal="center"/>
    </xf>
    <xf numFmtId="49" fontId="3" fillId="0" borderId="0" xfId="0" applyNumberFormat="1" applyFont="1" applyFill="1"/>
    <xf numFmtId="41" fontId="2" fillId="0" borderId="5" xfId="0" applyNumberFormat="1" applyFont="1" applyFill="1" applyBorder="1"/>
    <xf numFmtId="0" fontId="14" fillId="0" borderId="0" xfId="0" applyFont="1" applyFill="1" applyBorder="1" applyAlignment="1">
      <alignment horizontal="right"/>
    </xf>
    <xf numFmtId="37" fontId="14" fillId="0" borderId="0" xfId="0" applyNumberFormat="1" applyFont="1" applyFill="1" applyBorder="1"/>
    <xf numFmtId="37" fontId="14" fillId="0" borderId="0" xfId="0" applyNumberFormat="1" applyFont="1" applyFill="1" applyBorder="1" applyAlignment="1">
      <alignment horizontal="right"/>
    </xf>
    <xf numFmtId="37" fontId="14" fillId="0" borderId="0" xfId="0" quotePrefix="1" applyNumberFormat="1" applyFont="1" applyFill="1" applyBorder="1" applyAlignment="1">
      <alignment horizontal="center"/>
    </xf>
    <xf numFmtId="49" fontId="14" fillId="0" borderId="0" xfId="0" applyNumberFormat="1" applyFont="1" applyFill="1" applyBorder="1" applyAlignment="1"/>
    <xf numFmtId="43" fontId="2" fillId="0" borderId="3" xfId="0" applyNumberFormat="1" applyFont="1" applyFill="1" applyBorder="1" applyAlignment="1">
      <alignment horizontal="right"/>
    </xf>
    <xf numFmtId="39" fontId="2" fillId="0" borderId="0" xfId="0" applyNumberFormat="1" applyFont="1" applyFill="1" applyBorder="1" applyAlignment="1">
      <alignment horizontal="right"/>
    </xf>
    <xf numFmtId="43" fontId="2" fillId="0" borderId="0" xfId="0" applyNumberFormat="1" applyFont="1" applyFill="1" applyBorder="1" applyAlignment="1">
      <alignment horizontal="right"/>
    </xf>
    <xf numFmtId="41" fontId="0" fillId="0" borderId="1" xfId="0" applyNumberFormat="1" applyFont="1" applyFill="1" applyBorder="1"/>
    <xf numFmtId="49" fontId="0" fillId="0" borderId="0" xfId="0" applyNumberFormat="1" applyFont="1" applyFill="1" applyBorder="1" applyAlignment="1"/>
    <xf numFmtId="39" fontId="0" fillId="0" borderId="0" xfId="0" applyNumberFormat="1" applyFont="1" applyFill="1" applyBorder="1" applyAlignment="1">
      <alignment horizontal="right"/>
    </xf>
    <xf numFmtId="0" fontId="0" fillId="0" borderId="0" xfId="0" applyFont="1" applyFill="1"/>
    <xf numFmtId="41" fontId="0" fillId="0" borderId="0" xfId="0" applyNumberFormat="1" applyFont="1" applyFill="1" applyBorder="1"/>
    <xf numFmtId="0" fontId="6" fillId="0" borderId="0" xfId="0" applyFont="1" applyFill="1" applyBorder="1" applyAlignment="1">
      <alignment horizontal="center" vertical="center"/>
    </xf>
    <xf numFmtId="49" fontId="0" fillId="0" borderId="0" xfId="0" applyNumberFormat="1" applyFont="1" applyBorder="1" applyAlignment="1">
      <alignment horizontal="left" vertical="center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41" fontId="2" fillId="0" borderId="2" xfId="0" applyNumberFormat="1" applyFont="1" applyFill="1" applyBorder="1" applyAlignment="1">
      <alignment vertical="center"/>
    </xf>
    <xf numFmtId="41" fontId="2" fillId="0" borderId="0" xfId="0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justify" vertical="center"/>
    </xf>
    <xf numFmtId="165" fontId="0" fillId="0" borderId="0" xfId="1" applyNumberFormat="1" applyFont="1" applyFill="1" applyAlignment="1">
      <alignment vertical="center"/>
    </xf>
    <xf numFmtId="165" fontId="6" fillId="0" borderId="0" xfId="1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horizontal="left" vertical="center"/>
    </xf>
    <xf numFmtId="49" fontId="20" fillId="0" borderId="0" xfId="0" applyNumberFormat="1" applyFont="1" applyFill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49" fontId="3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49" fontId="8" fillId="0" borderId="0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43" fontId="2" fillId="0" borderId="0" xfId="0" applyNumberFormat="1" applyFont="1" applyBorder="1" applyAlignment="1">
      <alignment horizontal="right" vertical="center"/>
    </xf>
    <xf numFmtId="39" fontId="2" fillId="0" borderId="0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49" fontId="9" fillId="0" borderId="0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3" fillId="0" borderId="0" xfId="1" applyNumberFormat="1" applyFont="1" applyFill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49" fontId="3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49" fontId="0" fillId="0" borderId="1" xfId="0" applyNumberForma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37" fontId="0" fillId="0" borderId="0" xfId="0" applyNumberFormat="1" applyFont="1" applyBorder="1" applyAlignment="1">
      <alignment horizontal="right" vertical="center"/>
    </xf>
    <xf numFmtId="49" fontId="0" fillId="0" borderId="0" xfId="0" applyNumberFormat="1" applyFont="1" applyBorder="1" applyAlignment="1">
      <alignment vertical="center"/>
    </xf>
    <xf numFmtId="49" fontId="7" fillId="0" borderId="0" xfId="0" applyNumberFormat="1" applyFont="1" applyBorder="1" applyAlignment="1">
      <alignment horizontal="left" vertical="center"/>
    </xf>
    <xf numFmtId="41" fontId="0" fillId="0" borderId="0" xfId="0" applyNumberFormat="1" applyFont="1" applyBorder="1" applyAlignment="1">
      <alignment vertical="center"/>
    </xf>
    <xf numFmtId="49" fontId="6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horizontal="right" vertical="center"/>
    </xf>
    <xf numFmtId="41" fontId="0" fillId="0" borderId="0" xfId="0" applyNumberFormat="1" applyFont="1" applyFill="1" applyBorder="1" applyAlignment="1">
      <alignment vertical="center"/>
    </xf>
    <xf numFmtId="49" fontId="0" fillId="0" borderId="0" xfId="0" applyNumberFormat="1" applyBorder="1" applyAlignment="1">
      <alignment vertical="center"/>
    </xf>
    <xf numFmtId="41" fontId="0" fillId="0" borderId="0" xfId="0" applyNumberFormat="1" applyFont="1" applyBorder="1" applyAlignment="1">
      <alignment horizontal="right" vertical="center"/>
    </xf>
    <xf numFmtId="49" fontId="0" fillId="0" borderId="0" xfId="0" applyNumberFormat="1" applyFill="1" applyBorder="1" applyAlignment="1">
      <alignment vertical="center"/>
    </xf>
    <xf numFmtId="37" fontId="0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41" fontId="0" fillId="0" borderId="1" xfId="0" applyNumberFormat="1" applyFont="1" applyBorder="1" applyAlignment="1">
      <alignment vertical="center"/>
    </xf>
    <xf numFmtId="41" fontId="0" fillId="0" borderId="1" xfId="0" applyNumberFormat="1" applyFont="1" applyBorder="1" applyAlignment="1">
      <alignment horizontal="right" vertical="center"/>
    </xf>
    <xf numFmtId="164" fontId="0" fillId="0" borderId="0" xfId="0" applyNumberFormat="1" applyFill="1" applyAlignment="1">
      <alignment vertical="center"/>
    </xf>
    <xf numFmtId="164" fontId="0" fillId="0" borderId="0" xfId="0" applyNumberFormat="1" applyFont="1" applyFill="1" applyBorder="1" applyAlignment="1">
      <alignment vertical="center"/>
    </xf>
    <xf numFmtId="164" fontId="0" fillId="0" borderId="1" xfId="0" applyNumberFormat="1" applyFont="1" applyFill="1" applyBorder="1" applyAlignment="1">
      <alignment vertical="center"/>
    </xf>
    <xf numFmtId="164" fontId="0" fillId="0" borderId="1" xfId="0" applyNumberFormat="1" applyFill="1" applyBorder="1" applyAlignment="1">
      <alignment vertical="center"/>
    </xf>
    <xf numFmtId="41" fontId="2" fillId="0" borderId="1" xfId="0" applyNumberFormat="1" applyFont="1" applyBorder="1" applyAlignment="1">
      <alignment vertical="center"/>
    </xf>
    <xf numFmtId="41" fontId="2" fillId="0" borderId="0" xfId="0" applyNumberFormat="1" applyFont="1" applyBorder="1" applyAlignment="1">
      <alignment vertical="center"/>
    </xf>
    <xf numFmtId="49" fontId="7" fillId="0" borderId="0" xfId="0" applyNumberFormat="1" applyFont="1" applyBorder="1" applyAlignment="1">
      <alignment vertical="center"/>
    </xf>
    <xf numFmtId="165" fontId="0" fillId="0" borderId="0" xfId="2" applyNumberFormat="1" applyFont="1" applyFill="1" applyBorder="1" applyAlignment="1">
      <alignment horizontal="right" vertical="center"/>
    </xf>
    <xf numFmtId="41" fontId="0" fillId="0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164" fontId="2" fillId="0" borderId="1" xfId="0" applyNumberFormat="1" applyFont="1" applyFill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41" fontId="3" fillId="0" borderId="0" xfId="0" applyNumberFormat="1" applyFont="1" applyFill="1" applyBorder="1" applyAlignment="1">
      <alignment vertical="center"/>
    </xf>
    <xf numFmtId="41" fontId="3" fillId="0" borderId="1" xfId="0" applyNumberFormat="1" applyFont="1" applyFill="1" applyBorder="1" applyAlignment="1">
      <alignment vertical="center"/>
    </xf>
    <xf numFmtId="41" fontId="3" fillId="0" borderId="1" xfId="0" applyNumberFormat="1" applyFont="1" applyBorder="1" applyAlignment="1">
      <alignment horizontal="right" vertical="center"/>
    </xf>
    <xf numFmtId="41" fontId="3" fillId="0" borderId="0" xfId="0" applyNumberFormat="1" applyFont="1" applyBorder="1" applyAlignment="1">
      <alignment horizontal="right" vertical="center"/>
    </xf>
    <xf numFmtId="41" fontId="20" fillId="0" borderId="0" xfId="0" applyNumberFormat="1" applyFont="1" applyFill="1" applyBorder="1" applyAlignment="1">
      <alignment vertical="center"/>
    </xf>
    <xf numFmtId="37" fontId="0" fillId="0" borderId="0" xfId="0" applyNumberFormat="1" applyFont="1" applyFill="1" applyBorder="1" applyAlignment="1">
      <alignment horizontal="right" vertical="center"/>
    </xf>
    <xf numFmtId="49" fontId="2" fillId="0" borderId="0" xfId="0" applyNumberFormat="1" applyFont="1" applyBorder="1" applyAlignment="1">
      <alignment horizontal="left" vertical="center"/>
    </xf>
    <xf numFmtId="164" fontId="0" fillId="0" borderId="0" xfId="0" quotePrefix="1" applyNumberFormat="1" applyFont="1" applyFill="1" applyAlignment="1">
      <alignment vertical="center"/>
    </xf>
    <xf numFmtId="0" fontId="3" fillId="0" borderId="0" xfId="0" applyFont="1" applyBorder="1" applyAlignment="1">
      <alignment horizontal="center"/>
    </xf>
    <xf numFmtId="49" fontId="0" fillId="0" borderId="0" xfId="0" applyNumberFormat="1" applyFont="1" applyAlignment="1">
      <alignment vertical="center"/>
    </xf>
    <xf numFmtId="41" fontId="0" fillId="0" borderId="0" xfId="2" applyNumberFormat="1" applyFont="1" applyAlignment="1">
      <alignment horizontal="right" vertical="center"/>
    </xf>
    <xf numFmtId="165" fontId="0" fillId="0" borderId="1" xfId="2" applyNumberFormat="1" applyFont="1" applyBorder="1" applyAlignment="1">
      <alignment horizontal="right" vertical="center"/>
    </xf>
    <xf numFmtId="41" fontId="0" fillId="0" borderId="1" xfId="2" applyNumberFormat="1" applyFont="1" applyBorder="1" applyAlignment="1">
      <alignment horizontal="right" vertical="center"/>
    </xf>
    <xf numFmtId="166" fontId="2" fillId="0" borderId="3" xfId="2" applyNumberFormat="1" applyFont="1" applyBorder="1" applyAlignment="1">
      <alignment horizontal="right" vertical="center"/>
    </xf>
    <xf numFmtId="166" fontId="2" fillId="0" borderId="3" xfId="0" applyNumberFormat="1" applyFont="1" applyBorder="1" applyAlignment="1">
      <alignment horizontal="right" vertical="center"/>
    </xf>
    <xf numFmtId="165" fontId="0" fillId="0" borderId="0" xfId="2" applyNumberFormat="1" applyFont="1" applyAlignment="1">
      <alignment horizontal="right" vertical="center"/>
    </xf>
    <xf numFmtId="41" fontId="0" fillId="0" borderId="0" xfId="1" applyNumberFormat="1" applyFont="1" applyAlignment="1">
      <alignment horizontal="right" vertical="center"/>
    </xf>
    <xf numFmtId="49" fontId="0" fillId="0" borderId="0" xfId="0" applyNumberFormat="1"/>
    <xf numFmtId="0" fontId="8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9" fillId="0" borderId="0" xfId="0" applyFont="1" applyAlignment="1">
      <alignment horizontal="justify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12" fillId="0" borderId="0" xfId="0" applyFont="1" applyAlignment="1">
      <alignment horizontal="justify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0" xfId="0" applyFont="1" applyAlignment="1"/>
    <xf numFmtId="0" fontId="13" fillId="0" borderId="0" xfId="0" applyFont="1" applyAlignment="1">
      <alignment vertical="center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7" fillId="0" borderId="0" xfId="0" applyFont="1" applyBorder="1" applyAlignment="1">
      <alignment vertical="center"/>
    </xf>
    <xf numFmtId="41" fontId="3" fillId="0" borderId="0" xfId="1" applyNumberFormat="1" applyFont="1" applyAlignment="1">
      <alignment vertical="center"/>
    </xf>
    <xf numFmtId="0" fontId="0" fillId="0" borderId="0" xfId="0" applyFont="1" applyAlignment="1">
      <alignment horizontal="center" vertical="center"/>
    </xf>
    <xf numFmtId="49" fontId="7" fillId="0" borderId="0" xfId="4" applyNumberFormat="1" applyFont="1" applyAlignment="1">
      <alignment horizontal="left"/>
    </xf>
    <xf numFmtId="0" fontId="6" fillId="0" borderId="0" xfId="4" applyFont="1" applyAlignment="1">
      <alignment horizontal="center"/>
    </xf>
    <xf numFmtId="165" fontId="3" fillId="0" borderId="0" xfId="1" applyNumberFormat="1" applyFont="1" applyFill="1" applyAlignment="1"/>
    <xf numFmtId="49" fontId="3" fillId="0" borderId="0" xfId="4" applyNumberFormat="1" applyFont="1" applyAlignment="1">
      <alignment horizontal="left"/>
    </xf>
    <xf numFmtId="165" fontId="3" fillId="0" borderId="0" xfId="1" applyNumberFormat="1" applyFont="1" applyFill="1" applyAlignment="1">
      <alignment horizontal="right"/>
    </xf>
    <xf numFmtId="49" fontId="0" fillId="0" borderId="0" xfId="4" applyNumberFormat="1" applyFont="1" applyAlignment="1">
      <alignment horizontal="left"/>
    </xf>
    <xf numFmtId="41" fontId="3" fillId="0" borderId="0" xfId="1" applyNumberFormat="1" applyFont="1" applyFill="1" applyAlignment="1">
      <alignment horizontal="right"/>
    </xf>
    <xf numFmtId="49" fontId="3" fillId="0" borderId="0" xfId="0" applyNumberFormat="1" applyFont="1"/>
    <xf numFmtId="43" fontId="3" fillId="0" borderId="0" xfId="1" applyFont="1" applyFill="1" applyAlignment="1">
      <alignment horizontal="right"/>
    </xf>
    <xf numFmtId="165" fontId="3" fillId="0" borderId="1" xfId="1" applyNumberFormat="1" applyFont="1" applyFill="1" applyBorder="1" applyAlignment="1">
      <alignment horizontal="right"/>
    </xf>
    <xf numFmtId="165" fontId="3" fillId="0" borderId="0" xfId="1" applyNumberFormat="1" applyFont="1" applyFill="1" applyBorder="1" applyAlignment="1"/>
    <xf numFmtId="49" fontId="2" fillId="0" borderId="0" xfId="0" applyNumberFormat="1" applyFont="1"/>
    <xf numFmtId="0" fontId="16" fillId="0" borderId="0" xfId="4" applyFont="1" applyAlignment="1">
      <alignment horizontal="center"/>
    </xf>
    <xf numFmtId="41" fontId="2" fillId="0" borderId="1" xfId="1" applyNumberFormat="1" applyFont="1" applyFill="1" applyBorder="1" applyAlignment="1">
      <alignment horizontal="right"/>
    </xf>
    <xf numFmtId="165" fontId="2" fillId="0" borderId="0" xfId="1" applyNumberFormat="1" applyFont="1" applyFill="1" applyAlignment="1"/>
    <xf numFmtId="49" fontId="7" fillId="0" borderId="0" xfId="0" applyNumberFormat="1" applyFont="1"/>
    <xf numFmtId="0" fontId="18" fillId="0" borderId="0" xfId="4" applyFont="1" applyAlignment="1">
      <alignment horizontal="left"/>
    </xf>
    <xf numFmtId="165" fontId="2" fillId="0" borderId="0" xfId="1" applyNumberFormat="1" applyFont="1" applyFill="1" applyBorder="1" applyAlignment="1"/>
    <xf numFmtId="41" fontId="2" fillId="0" borderId="3" xfId="1" applyNumberFormat="1" applyFont="1" applyFill="1" applyBorder="1" applyAlignment="1">
      <alignment horizontal="right"/>
    </xf>
    <xf numFmtId="0" fontId="3" fillId="0" borderId="0" xfId="4" applyFont="1" applyAlignment="1">
      <alignment horizontal="center"/>
    </xf>
    <xf numFmtId="0" fontId="3" fillId="0" borderId="0" xfId="4" applyFont="1"/>
    <xf numFmtId="165" fontId="3" fillId="0" borderId="1" xfId="1" applyNumberFormat="1" applyFont="1" applyFill="1" applyBorder="1" applyAlignment="1"/>
    <xf numFmtId="41" fontId="2" fillId="0" borderId="4" xfId="1" applyNumberFormat="1" applyFont="1" applyFill="1" applyBorder="1" applyAlignment="1">
      <alignment horizontal="right"/>
    </xf>
    <xf numFmtId="0" fontId="15" fillId="0" borderId="0" xfId="4" applyAlignment="1">
      <alignment horizontal="left"/>
    </xf>
    <xf numFmtId="165" fontId="2" fillId="0" borderId="1" xfId="1" applyNumberFormat="1" applyFont="1" applyFill="1" applyBorder="1" applyAlignment="1"/>
    <xf numFmtId="49" fontId="0" fillId="0" borderId="0" xfId="0" applyNumberFormat="1" applyAlignment="1">
      <alignment vertical="center"/>
    </xf>
    <xf numFmtId="165" fontId="3" fillId="0" borderId="3" xfId="1" applyNumberFormat="1" applyFont="1" applyFill="1" applyBorder="1" applyAlignment="1"/>
    <xf numFmtId="165" fontId="0" fillId="0" borderId="1" xfId="1" applyNumberFormat="1" applyFont="1" applyFill="1" applyBorder="1" applyAlignment="1">
      <alignment horizontal="right"/>
    </xf>
    <xf numFmtId="0" fontId="7" fillId="0" borderId="0" xfId="4" applyFont="1" applyAlignment="1">
      <alignment horizontal="center"/>
    </xf>
    <xf numFmtId="41" fontId="2" fillId="0" borderId="0" xfId="1" applyNumberFormat="1" applyFont="1" applyFill="1" applyAlignment="1">
      <alignment horizontal="right"/>
    </xf>
    <xf numFmtId="165" fontId="2" fillId="0" borderId="5" xfId="1" applyNumberFormat="1" applyFont="1" applyFill="1" applyBorder="1" applyAlignment="1"/>
    <xf numFmtId="41" fontId="3" fillId="0" borderId="1" xfId="1" applyNumberFormat="1" applyFont="1" applyFill="1" applyBorder="1" applyAlignment="1">
      <alignment horizontal="right"/>
    </xf>
    <xf numFmtId="0" fontId="7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41" fontId="0" fillId="0" borderId="0" xfId="0" applyNumberFormat="1" applyAlignment="1">
      <alignment vertical="center"/>
    </xf>
    <xf numFmtId="41" fontId="0" fillId="0" borderId="0" xfId="0" applyNumberFormat="1" applyAlignment="1">
      <alignment horizontal="right" vertical="center"/>
    </xf>
    <xf numFmtId="43" fontId="0" fillId="0" borderId="0" xfId="2" applyFont="1" applyAlignment="1">
      <alignment horizontal="right" vertical="center"/>
    </xf>
    <xf numFmtId="49" fontId="8" fillId="0" borderId="0" xfId="0" applyNumberFormat="1" applyFont="1"/>
    <xf numFmtId="0" fontId="15" fillId="0" borderId="0" xfId="4"/>
    <xf numFmtId="165" fontId="15" fillId="0" borderId="0" xfId="1" applyNumberFormat="1" applyFont="1" applyFill="1" applyAlignment="1"/>
    <xf numFmtId="49" fontId="9" fillId="0" borderId="0" xfId="0" applyNumberFormat="1" applyFont="1"/>
    <xf numFmtId="0" fontId="2" fillId="0" borderId="0" xfId="4" applyFont="1" applyAlignment="1">
      <alignment horizontal="left"/>
    </xf>
    <xf numFmtId="165" fontId="6" fillId="0" borderId="0" xfId="1" applyNumberFormat="1" applyFont="1" applyFill="1" applyAlignment="1"/>
    <xf numFmtId="0" fontId="3" fillId="0" borderId="0" xfId="4" applyFont="1" applyAlignment="1">
      <alignment horizontal="left"/>
    </xf>
    <xf numFmtId="0" fontId="0" fillId="0" borderId="5" xfId="1" quotePrefix="1" applyNumberFormat="1" applyFont="1" applyFill="1" applyBorder="1" applyAlignment="1">
      <alignment horizontal="center"/>
    </xf>
    <xf numFmtId="0" fontId="3" fillId="0" borderId="5" xfId="1" quotePrefix="1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center"/>
    </xf>
    <xf numFmtId="49" fontId="9" fillId="0" borderId="0" xfId="4" applyNumberFormat="1" applyFont="1" applyAlignment="1">
      <alignment horizontal="left"/>
    </xf>
    <xf numFmtId="0" fontId="3" fillId="0" borderId="0" xfId="1" applyNumberFormat="1" applyFont="1" applyFill="1" applyBorder="1" applyAlignment="1">
      <alignment horizontal="center"/>
    </xf>
    <xf numFmtId="0" fontId="3" fillId="0" borderId="0" xfId="1" applyNumberFormat="1" applyFont="1" applyFill="1" applyAlignment="1">
      <alignment horizontal="center"/>
    </xf>
    <xf numFmtId="165" fontId="0" fillId="0" borderId="0" xfId="1" applyNumberFormat="1" applyFont="1" applyFill="1" applyAlignment="1">
      <alignment horizontal="right"/>
    </xf>
    <xf numFmtId="43" fontId="0" fillId="0" borderId="0" xfId="1" applyFont="1" applyFill="1" applyAlignment="1">
      <alignment horizontal="right"/>
    </xf>
    <xf numFmtId="41" fontId="0" fillId="0" borderId="0" xfId="1" applyNumberFormat="1" applyFont="1" applyFill="1" applyAlignment="1">
      <alignment horizontal="right"/>
    </xf>
    <xf numFmtId="41" fontId="2" fillId="0" borderId="0" xfId="1" applyNumberFormat="1" applyFont="1" applyFill="1" applyBorder="1" applyAlignment="1">
      <alignment horizontal="right"/>
    </xf>
    <xf numFmtId="0" fontId="25" fillId="0" borderId="0" xfId="4" applyFont="1" applyAlignment="1">
      <alignment horizontal="left"/>
    </xf>
    <xf numFmtId="0" fontId="17" fillId="0" borderId="0" xfId="4" applyFont="1" applyAlignment="1">
      <alignment horizontal="left"/>
    </xf>
    <xf numFmtId="0" fontId="19" fillId="0" borderId="0" xfId="4" applyFont="1" applyAlignment="1">
      <alignment horizontal="left"/>
    </xf>
    <xf numFmtId="0" fontId="18" fillId="0" borderId="0" xfId="4" applyFont="1"/>
    <xf numFmtId="165" fontId="0" fillId="0" borderId="0" xfId="1" applyNumberFormat="1" applyFont="1" applyAlignment="1">
      <alignment vertical="center"/>
    </xf>
    <xf numFmtId="41" fontId="0" fillId="0" borderId="1" xfId="2" applyNumberFormat="1" applyFont="1" applyBorder="1" applyAlignment="1">
      <alignment horizontal="right"/>
    </xf>
    <xf numFmtId="41" fontId="2" fillId="0" borderId="0" xfId="0" applyNumberFormat="1" applyFont="1" applyBorder="1" applyAlignment="1">
      <alignment horizontal="right"/>
    </xf>
    <xf numFmtId="165" fontId="2" fillId="0" borderId="0" xfId="1" applyNumberFormat="1" applyFont="1" applyBorder="1" applyAlignment="1">
      <alignment horizontal="right"/>
    </xf>
    <xf numFmtId="41" fontId="0" fillId="0" borderId="1" xfId="0" applyNumberFormat="1" applyBorder="1" applyAlignment="1"/>
    <xf numFmtId="41" fontId="0" fillId="0" borderId="0" xfId="0" applyNumberFormat="1" applyAlignment="1"/>
    <xf numFmtId="41" fontId="2" fillId="0" borderId="1" xfId="0" applyNumberFormat="1" applyFont="1" applyBorder="1" applyAlignment="1">
      <alignment horizontal="right"/>
    </xf>
    <xf numFmtId="165" fontId="2" fillId="0" borderId="0" xfId="0" applyNumberFormat="1" applyFont="1" applyAlignment="1">
      <alignment horizontal="right"/>
    </xf>
    <xf numFmtId="41" fontId="2" fillId="0" borderId="0" xfId="0" applyNumberFormat="1" applyFont="1" applyAlignment="1">
      <alignment horizontal="right"/>
    </xf>
    <xf numFmtId="41" fontId="0" fillId="0" borderId="0" xfId="0" applyNumberFormat="1" applyFont="1" applyAlignment="1">
      <alignment horizontal="right"/>
    </xf>
    <xf numFmtId="37" fontId="2" fillId="0" borderId="0" xfId="0" applyNumberFormat="1" applyFont="1" applyAlignment="1">
      <alignment horizontal="right"/>
    </xf>
    <xf numFmtId="37" fontId="2" fillId="0" borderId="0" xfId="0" quotePrefix="1" applyNumberFormat="1" applyFont="1" applyAlignment="1">
      <alignment horizontal="right"/>
    </xf>
    <xf numFmtId="0" fontId="2" fillId="0" borderId="0" xfId="0" applyFont="1" applyAlignment="1">
      <alignment horizontal="right"/>
    </xf>
    <xf numFmtId="37" fontId="0" fillId="0" borderId="0" xfId="0" quotePrefix="1" applyNumberFormat="1" applyFont="1" applyAlignment="1">
      <alignment horizontal="right"/>
    </xf>
    <xf numFmtId="37" fontId="0" fillId="0" borderId="0" xfId="0" applyNumberFormat="1" applyFont="1" applyAlignment="1">
      <alignment horizontal="right"/>
    </xf>
    <xf numFmtId="0" fontId="0" fillId="0" borderId="0" xfId="0" applyFont="1" applyAlignment="1">
      <alignment horizontal="right"/>
    </xf>
    <xf numFmtId="165" fontId="0" fillId="0" borderId="0" xfId="0" applyNumberFormat="1" applyFont="1" applyAlignment="1">
      <alignment horizontal="right"/>
    </xf>
    <xf numFmtId="41" fontId="0" fillId="0" borderId="0" xfId="2" applyNumberFormat="1" applyFont="1" applyAlignment="1">
      <alignment horizontal="right"/>
    </xf>
    <xf numFmtId="41" fontId="2" fillId="0" borderId="4" xfId="0" applyNumberFormat="1" applyFont="1" applyBorder="1" applyAlignment="1">
      <alignment horizontal="right"/>
    </xf>
    <xf numFmtId="165" fontId="2" fillId="0" borderId="0" xfId="1" applyNumberFormat="1" applyFont="1" applyAlignment="1">
      <alignment horizontal="right"/>
    </xf>
    <xf numFmtId="165" fontId="0" fillId="0" borderId="0" xfId="1" applyNumberFormat="1" applyFont="1" applyAlignment="1">
      <alignment horizontal="right"/>
    </xf>
    <xf numFmtId="41" fontId="0" fillId="0" borderId="0" xfId="0" applyNumberFormat="1" applyFont="1" applyBorder="1" applyAlignment="1">
      <alignment horizontal="right"/>
    </xf>
    <xf numFmtId="165" fontId="0" fillId="0" borderId="0" xfId="0" applyNumberFormat="1" applyFont="1" applyBorder="1" applyAlignment="1">
      <alignment horizontal="right"/>
    </xf>
    <xf numFmtId="41" fontId="0" fillId="0" borderId="1" xfId="0" applyNumberFormat="1" applyFont="1" applyBorder="1" applyAlignment="1">
      <alignment horizontal="right"/>
    </xf>
    <xf numFmtId="43" fontId="0" fillId="0" borderId="0" xfId="1" applyFont="1" applyAlignment="1">
      <alignment horizontal="right"/>
    </xf>
    <xf numFmtId="41" fontId="0" fillId="0" borderId="0" xfId="1" applyNumberFormat="1" applyFont="1" applyAlignment="1">
      <alignment horizontal="right"/>
    </xf>
    <xf numFmtId="41" fontId="0" fillId="0" borderId="1" xfId="2" applyNumberFormat="1" applyFont="1" applyFill="1" applyBorder="1" applyAlignment="1">
      <alignment horizontal="right"/>
    </xf>
    <xf numFmtId="41" fontId="0" fillId="0" borderId="0" xfId="2" applyNumberFormat="1" applyFont="1" applyFill="1" applyBorder="1" applyAlignment="1">
      <alignment horizontal="right"/>
    </xf>
    <xf numFmtId="165" fontId="0" fillId="0" borderId="1" xfId="1" applyNumberFormat="1" applyFont="1" applyBorder="1" applyAlignment="1">
      <alignment horizontal="right"/>
    </xf>
    <xf numFmtId="37" fontId="0" fillId="0" borderId="0" xfId="0" applyNumberFormat="1" applyFont="1" applyBorder="1" applyAlignment="1">
      <alignment horizontal="right"/>
    </xf>
    <xf numFmtId="41" fontId="0" fillId="0" borderId="0" xfId="2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41" fontId="2" fillId="0" borderId="3" xfId="0" applyNumberFormat="1" applyFont="1" applyBorder="1" applyAlignment="1">
      <alignment horizontal="right"/>
    </xf>
    <xf numFmtId="0" fontId="2" fillId="0" borderId="0" xfId="0" applyFont="1"/>
    <xf numFmtId="41" fontId="2" fillId="0" borderId="0" xfId="1" applyNumberFormat="1" applyFont="1" applyAlignment="1">
      <alignment horizontal="right"/>
    </xf>
    <xf numFmtId="0" fontId="3" fillId="0" borderId="0" xfId="0" applyFont="1"/>
    <xf numFmtId="41" fontId="0" fillId="0" borderId="1" xfId="1" applyNumberFormat="1" applyFont="1" applyBorder="1" applyAlignment="1">
      <alignment horizontal="right"/>
    </xf>
    <xf numFmtId="41" fontId="0" fillId="0" borderId="0" xfId="1" applyNumberFormat="1" applyFont="1" applyAlignment="1">
      <alignment horizontal="center"/>
    </xf>
    <xf numFmtId="41" fontId="2" fillId="0" borderId="0" xfId="1" applyNumberFormat="1" applyFont="1" applyBorder="1" applyAlignment="1">
      <alignment horizontal="right"/>
    </xf>
    <xf numFmtId="41" fontId="3" fillId="0" borderId="0" xfId="1" applyNumberFormat="1" applyFont="1" applyAlignment="1">
      <alignment horizontal="right"/>
    </xf>
    <xf numFmtId="41" fontId="3" fillId="0" borderId="0" xfId="2" applyNumberFormat="1" applyFont="1" applyAlignment="1">
      <alignment horizontal="right"/>
    </xf>
    <xf numFmtId="41" fontId="2" fillId="0" borderId="4" xfId="1" applyNumberFormat="1" applyFont="1" applyBorder="1" applyAlignment="1">
      <alignment horizontal="right"/>
    </xf>
    <xf numFmtId="41" fontId="2" fillId="0" borderId="1" xfId="1" applyNumberFormat="1" applyFont="1" applyBorder="1" applyAlignment="1">
      <alignment horizontal="right"/>
    </xf>
    <xf numFmtId="41" fontId="3" fillId="0" borderId="1" xfId="1" applyNumberFormat="1" applyFont="1" applyBorder="1" applyAlignment="1">
      <alignment horizontal="right"/>
    </xf>
    <xf numFmtId="41" fontId="3" fillId="0" borderId="0" xfId="1" applyNumberFormat="1" applyFont="1" applyBorder="1" applyAlignment="1">
      <alignment horizontal="right"/>
    </xf>
    <xf numFmtId="41" fontId="3" fillId="0" borderId="0" xfId="2" applyNumberFormat="1" applyFont="1" applyBorder="1" applyAlignment="1">
      <alignment horizontal="right"/>
    </xf>
    <xf numFmtId="41" fontId="3" fillId="0" borderId="1" xfId="2" applyNumberFormat="1" applyFont="1" applyBorder="1" applyAlignment="1">
      <alignment horizontal="right"/>
    </xf>
    <xf numFmtId="41" fontId="2" fillId="0" borderId="3" xfId="1" applyNumberFormat="1" applyFont="1" applyBorder="1" applyAlignment="1">
      <alignment horizontal="right"/>
    </xf>
    <xf numFmtId="0" fontId="2" fillId="0" borderId="0" xfId="0" applyFont="1" applyAlignment="1"/>
    <xf numFmtId="0" fontId="3" fillId="0" borderId="0" xfId="0" applyFont="1" applyFill="1" applyAlignment="1"/>
    <xf numFmtId="41" fontId="3" fillId="0" borderId="0" xfId="1" applyNumberFormat="1" applyFont="1" applyAlignment="1"/>
    <xf numFmtId="0" fontId="0" fillId="0" borderId="0" xfId="0" applyAlignment="1"/>
    <xf numFmtId="41" fontId="2" fillId="0" borderId="1" xfId="1" applyNumberFormat="1" applyFont="1" applyBorder="1" applyAlignment="1"/>
    <xf numFmtId="41" fontId="2" fillId="0" borderId="0" xfId="1" applyNumberFormat="1" applyFont="1" applyAlignment="1"/>
    <xf numFmtId="0" fontId="2" fillId="0" borderId="0" xfId="0" applyFont="1" applyBorder="1" applyAlignment="1"/>
    <xf numFmtId="0" fontId="7" fillId="0" borderId="0" xfId="0" applyFont="1" applyBorder="1" applyAlignment="1"/>
    <xf numFmtId="0" fontId="0" fillId="0" borderId="0" xfId="0" applyBorder="1" applyAlignment="1"/>
    <xf numFmtId="0" fontId="2" fillId="0" borderId="0" xfId="0" applyFont="1" applyFill="1" applyBorder="1" applyAlignment="1"/>
    <xf numFmtId="37" fontId="0" fillId="0" borderId="0" xfId="0" applyNumberFormat="1" applyAlignment="1">
      <alignment horizontal="right" vertical="center"/>
    </xf>
    <xf numFmtId="37" fontId="0" fillId="0" borderId="1" xfId="0" applyNumberFormat="1" applyBorder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41" fontId="0" fillId="0" borderId="0" xfId="0" applyNumberFormat="1" applyBorder="1" applyAlignment="1">
      <alignment horizontal="right" vertical="center"/>
    </xf>
    <xf numFmtId="164" fontId="0" fillId="0" borderId="0" xfId="0" applyNumberFormat="1" applyFont="1" applyFill="1" applyAlignment="1">
      <alignment vertical="center"/>
    </xf>
    <xf numFmtId="49" fontId="0" fillId="0" borderId="0" xfId="0" applyNumberFormat="1" applyFill="1"/>
    <xf numFmtId="49" fontId="0" fillId="0" borderId="0" xfId="0" applyNumberFormat="1" applyFill="1" applyAlignment="1">
      <alignment vertical="center"/>
    </xf>
    <xf numFmtId="41" fontId="9" fillId="0" borderId="0" xfId="0" applyNumberFormat="1" applyFont="1" applyAlignment="1">
      <alignment horizontal="justify" vertical="center"/>
    </xf>
    <xf numFmtId="41" fontId="8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1" fontId="0" fillId="0" borderId="0" xfId="0" applyNumberFormat="1" applyFont="1" applyFill="1" applyBorder="1" applyAlignment="1">
      <alignment horizontal="right" vertical="center"/>
    </xf>
    <xf numFmtId="41" fontId="0" fillId="0" borderId="1" xfId="1" applyNumberFormat="1" applyFont="1" applyBorder="1" applyAlignment="1">
      <alignment horizontal="right" vertical="center"/>
    </xf>
    <xf numFmtId="0" fontId="0" fillId="0" borderId="0" xfId="0" applyFont="1" applyAlignment="1">
      <alignment horizontal="center"/>
    </xf>
    <xf numFmtId="0" fontId="6" fillId="0" borderId="0" xfId="0" applyFont="1" applyFill="1" applyAlignment="1">
      <alignment horizontal="right"/>
    </xf>
    <xf numFmtId="0" fontId="15" fillId="0" borderId="0" xfId="4" applyFill="1"/>
    <xf numFmtId="164" fontId="3" fillId="0" borderId="0" xfId="4" applyNumberFormat="1" applyFont="1" applyFill="1"/>
    <xf numFmtId="164" fontId="3" fillId="0" borderId="0" xfId="4" applyNumberFormat="1" applyFont="1" applyFill="1" applyAlignment="1">
      <alignment horizontal="right"/>
    </xf>
    <xf numFmtId="164" fontId="3" fillId="0" borderId="0" xfId="0" applyNumberFormat="1" applyFont="1" applyFill="1" applyAlignment="1">
      <alignment horizontal="right"/>
    </xf>
    <xf numFmtId="44" fontId="3" fillId="0" borderId="0" xfId="0" applyNumberFormat="1" applyFont="1" applyFill="1" applyAlignment="1">
      <alignment horizontal="right"/>
    </xf>
    <xf numFmtId="164" fontId="0" fillId="0" borderId="3" xfId="0" applyNumberFormat="1" applyFill="1" applyBorder="1"/>
    <xf numFmtId="164" fontId="3" fillId="0" borderId="3" xfId="0" applyNumberFormat="1" applyFont="1" applyFill="1" applyBorder="1"/>
    <xf numFmtId="164" fontId="3" fillId="0" borderId="0" xfId="0" applyNumberFormat="1" applyFont="1" applyFill="1"/>
    <xf numFmtId="164" fontId="3" fillId="0" borderId="1" xfId="4" applyNumberFormat="1" applyFont="1" applyFill="1" applyBorder="1"/>
    <xf numFmtId="165" fontId="0" fillId="0" borderId="1" xfId="1" applyNumberFormat="1" applyFont="1" applyFill="1" applyBorder="1" applyAlignment="1">
      <alignment vertical="center"/>
    </xf>
    <xf numFmtId="165" fontId="0" fillId="0" borderId="0" xfId="0" applyNumberFormat="1" applyAlignment="1">
      <alignment vertical="center"/>
    </xf>
    <xf numFmtId="165" fontId="2" fillId="0" borderId="3" xfId="0" applyNumberFormat="1" applyFont="1" applyBorder="1" applyAlignment="1">
      <alignment horizontal="right" vertical="center"/>
    </xf>
    <xf numFmtId="165" fontId="6" fillId="0" borderId="0" xfId="0" applyNumberFormat="1" applyFont="1" applyAlignment="1">
      <alignment horizontal="center" vertical="center"/>
    </xf>
    <xf numFmtId="166" fontId="26" fillId="0" borderId="0" xfId="0" applyNumberFormat="1" applyFont="1"/>
    <xf numFmtId="43" fontId="2" fillId="0" borderId="0" xfId="0" applyNumberFormat="1" applyFont="1" applyAlignment="1">
      <alignment horizontal="right" vertical="center"/>
    </xf>
    <xf numFmtId="166" fontId="26" fillId="0" borderId="0" xfId="2" applyNumberFormat="1" applyFont="1"/>
    <xf numFmtId="164" fontId="0" fillId="0" borderId="1" xfId="0" applyNumberFormat="1" applyBorder="1" applyAlignment="1">
      <alignment horizontal="right" vertical="center"/>
    </xf>
    <xf numFmtId="165" fontId="0" fillId="0" borderId="1" xfId="0" applyNumberFormat="1" applyBorder="1" applyAlignment="1">
      <alignment horizontal="right" vertical="center"/>
    </xf>
    <xf numFmtId="165" fontId="2" fillId="0" borderId="4" xfId="0" applyNumberFormat="1" applyFont="1" applyBorder="1" applyAlignment="1">
      <alignment horizontal="right" vertical="center"/>
    </xf>
    <xf numFmtId="41" fontId="2" fillId="0" borderId="3" xfId="1" applyNumberFormat="1" applyFont="1" applyBorder="1" applyAlignment="1">
      <alignment horizontal="right" vertical="center"/>
    </xf>
    <xf numFmtId="165" fontId="2" fillId="0" borderId="0" xfId="2" applyNumberFormat="1" applyFont="1" applyAlignment="1">
      <alignment horizontal="right" vertical="center"/>
    </xf>
    <xf numFmtId="41" fontId="2" fillId="0" borderId="1" xfId="1" applyNumberFormat="1" applyFont="1" applyBorder="1" applyAlignment="1">
      <alignment horizontal="right" vertical="center"/>
    </xf>
    <xf numFmtId="41" fontId="2" fillId="0" borderId="0" xfId="1" applyNumberFormat="1" applyFont="1" applyAlignment="1">
      <alignment horizontal="right" vertical="center"/>
    </xf>
    <xf numFmtId="165" fontId="2" fillId="0" borderId="0" xfId="0" applyNumberFormat="1" applyFont="1" applyAlignment="1">
      <alignment vertical="center"/>
    </xf>
    <xf numFmtId="165" fontId="2" fillId="0" borderId="2" xfId="0" applyNumberFormat="1" applyFont="1" applyBorder="1" applyAlignment="1">
      <alignment horizontal="right" vertical="center"/>
    </xf>
    <xf numFmtId="41" fontId="2" fillId="0" borderId="2" xfId="1" applyNumberFormat="1" applyFont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165" fontId="2" fillId="0" borderId="0" xfId="0" applyNumberFormat="1" applyFont="1" applyAlignment="1">
      <alignment horizontal="right" vertical="center"/>
    </xf>
    <xf numFmtId="41" fontId="2" fillId="0" borderId="4" xfId="1" applyNumberFormat="1" applyFont="1" applyBorder="1" applyAlignment="1">
      <alignment horizontal="right" vertical="center"/>
    </xf>
    <xf numFmtId="165" fontId="0" fillId="0" borderId="0" xfId="1" applyNumberFormat="1" applyFont="1" applyAlignment="1">
      <alignment horizontal="right" vertical="center"/>
    </xf>
    <xf numFmtId="0" fontId="0" fillId="0" borderId="0" xfId="1" applyNumberFormat="1" applyFont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right" vertical="center"/>
    </xf>
    <xf numFmtId="165" fontId="6" fillId="0" borderId="0" xfId="1" applyNumberFormat="1" applyFont="1" applyAlignment="1">
      <alignment vertical="center"/>
    </xf>
    <xf numFmtId="0" fontId="0" fillId="0" borderId="0" xfId="0" applyFont="1" applyAlignment="1"/>
    <xf numFmtId="41" fontId="0" fillId="0" borderId="0" xfId="1" applyNumberFormat="1" applyFont="1" applyBorder="1" applyAlignment="1">
      <alignment horizontal="right"/>
    </xf>
    <xf numFmtId="49" fontId="8" fillId="0" borderId="0" xfId="0" applyNumberFormat="1" applyFont="1" applyFill="1" applyBorder="1" applyAlignment="1">
      <alignment vertical="center"/>
    </xf>
    <xf numFmtId="49" fontId="0" fillId="0" borderId="0" xfId="0" applyNumberFormat="1" applyFont="1"/>
    <xf numFmtId="165" fontId="2" fillId="0" borderId="1" xfId="1" applyNumberFormat="1" applyFont="1" applyFill="1" applyBorder="1" applyAlignment="1">
      <alignment horizontal="center"/>
    </xf>
    <xf numFmtId="165" fontId="2" fillId="0" borderId="0" xfId="1" applyNumberFormat="1" applyFont="1" applyFill="1" applyBorder="1" applyAlignment="1">
      <alignment horizontal="center"/>
    </xf>
    <xf numFmtId="165" fontId="2" fillId="0" borderId="0" xfId="1" applyNumberFormat="1" applyFont="1" applyFill="1" applyAlignment="1">
      <alignment horizontal="center"/>
    </xf>
    <xf numFmtId="165" fontId="0" fillId="0" borderId="0" xfId="0" quotePrefix="1" applyNumberFormat="1" applyAlignment="1">
      <alignment horizontal="center" vertical="center" wrapText="1"/>
    </xf>
    <xf numFmtId="165" fontId="0" fillId="0" borderId="0" xfId="0" applyNumberFormat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4" xfId="0" applyFon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16" fontId="0" fillId="0" borderId="0" xfId="0" quotePrefix="1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left" vertical="center"/>
    </xf>
    <xf numFmtId="49" fontId="0" fillId="0" borderId="5" xfId="0" applyNumberFormat="1" applyFill="1" applyBorder="1" applyAlignment="1">
      <alignment horizontal="center" wrapText="1"/>
    </xf>
    <xf numFmtId="49" fontId="0" fillId="0" borderId="0" xfId="0" applyNumberForma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</cellXfs>
  <cellStyles count="6">
    <cellStyle name="Comma" xfId="1" builtinId="3"/>
    <cellStyle name="Comma 2 2" xfId="2" xr:uid="{00000000-0005-0000-0000-000001000000}"/>
    <cellStyle name="Comma 2 3" xfId="3" xr:uid="{00000000-0005-0000-0000-000002000000}"/>
    <cellStyle name="Normal" xfId="0" builtinId="0"/>
    <cellStyle name="Normal 2" xfId="4" xr:uid="{00000000-0005-0000-0000-000004000000}"/>
    <cellStyle name="Normal 2 2" xfId="5" xr:uid="{00000000-0005-0000-0000-00000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AA5CB"/>
      <rgbColor rgb="00CCD6E3"/>
      <rgbColor rgb="00F38E31"/>
      <rgbColor rgb="00FAD8AF"/>
      <rgbColor rgb="008CA042"/>
      <rgbColor rgb="00D7DFB4"/>
      <rgbColor rgb="004DA0B0"/>
      <rgbColor rgb="00C3DEE1"/>
      <rgbColor rgb="000C2D83"/>
      <rgbColor rgb="00F38E31"/>
      <rgbColor rgb="00AABE75"/>
      <rgbColor rgb="008AA5CB"/>
      <rgbColor rgb="00C44026"/>
      <rgbColor rgb="0068820B"/>
      <rgbColor rgb="000BA0B0"/>
      <rgbColor rgb="00F06A00"/>
      <rgbColor rgb="00C77182"/>
      <rgbColor rgb="00ECCBCF"/>
      <rgbColor rgb="00C44026"/>
      <rgbColor rgb="00EAB7A0"/>
      <rgbColor rgb="00283B64"/>
      <rgbColor rgb="00A3A9C0"/>
      <rgbColor rgb="00838383"/>
      <rgbColor rgb="00D6D6D6"/>
      <rgbColor rgb="003366FF"/>
      <rgbColor rgb="0033CCCC"/>
      <rgbColor rgb="0099CC00"/>
      <rgbColor rgb="00F5B36A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8"/>
  <sheetViews>
    <sheetView showGridLines="0" tabSelected="1" view="pageBreakPreview" topLeftCell="A34" zoomScaleNormal="70" zoomScaleSheetLayoutView="100" workbookViewId="0">
      <selection activeCell="B40" sqref="B40"/>
    </sheetView>
  </sheetViews>
  <sheetFormatPr defaultColWidth="9.08984375" defaultRowHeight="21.5" x14ac:dyDescent="0.65"/>
  <cols>
    <col min="1" max="1" width="42.90625" style="201" customWidth="1"/>
    <col min="2" max="2" width="6" style="221" customWidth="1"/>
    <col min="3" max="3" width="14" style="222" bestFit="1" customWidth="1"/>
    <col min="4" max="4" width="1.08984375" style="222" customWidth="1"/>
    <col min="5" max="5" width="13.453125" style="222" customWidth="1"/>
    <col min="6" max="6" width="1.08984375" style="222" customWidth="1"/>
    <col min="7" max="7" width="13.453125" style="222" customWidth="1"/>
    <col min="8" max="8" width="1.08984375" style="222" customWidth="1"/>
    <col min="9" max="9" width="13.453125" style="222" customWidth="1"/>
    <col min="10" max="16384" width="9.08984375" style="221"/>
  </cols>
  <sheetData>
    <row r="1" spans="1:9" ht="21" customHeight="1" x14ac:dyDescent="0.65">
      <c r="A1" s="220" t="s">
        <v>24</v>
      </c>
    </row>
    <row r="2" spans="1:9" ht="21" customHeight="1" x14ac:dyDescent="0.65">
      <c r="A2" s="220" t="s">
        <v>25</v>
      </c>
    </row>
    <row r="3" spans="1:9" ht="21" customHeight="1" x14ac:dyDescent="0.65">
      <c r="A3" s="223" t="s">
        <v>87</v>
      </c>
    </row>
    <row r="4" spans="1:9" s="198" customFormat="1" ht="21" customHeight="1" x14ac:dyDescent="0.3">
      <c r="A4" s="224"/>
      <c r="C4" s="180"/>
      <c r="D4" s="180"/>
      <c r="E4" s="180"/>
      <c r="F4" s="180"/>
      <c r="G4" s="180"/>
      <c r="H4" s="225"/>
      <c r="I4" s="313" t="s">
        <v>89</v>
      </c>
    </row>
    <row r="5" spans="1:9" s="198" customFormat="1" ht="21" customHeight="1" x14ac:dyDescent="0.3">
      <c r="A5" s="224"/>
      <c r="C5" s="356" t="s">
        <v>0</v>
      </c>
      <c r="D5" s="356"/>
      <c r="E5" s="356"/>
      <c r="F5" s="192"/>
      <c r="G5" s="356" t="s">
        <v>36</v>
      </c>
      <c r="H5" s="356"/>
      <c r="I5" s="356"/>
    </row>
    <row r="6" spans="1:9" s="198" customFormat="1" ht="21" customHeight="1" x14ac:dyDescent="0.3">
      <c r="A6" s="226"/>
      <c r="B6" s="197"/>
      <c r="C6" s="354" t="s">
        <v>7</v>
      </c>
      <c r="D6" s="354"/>
      <c r="E6" s="354"/>
      <c r="F6" s="195"/>
      <c r="G6" s="355" t="s">
        <v>240</v>
      </c>
      <c r="H6" s="355"/>
      <c r="I6" s="355"/>
    </row>
    <row r="7" spans="1:9" ht="21" customHeight="1" x14ac:dyDescent="0.65">
      <c r="B7" s="197"/>
      <c r="C7" s="227" t="s">
        <v>212</v>
      </c>
      <c r="D7" s="228"/>
      <c r="E7" s="227" t="s">
        <v>32</v>
      </c>
      <c r="F7" s="229"/>
      <c r="G7" s="227" t="s">
        <v>212</v>
      </c>
      <c r="H7" s="228"/>
      <c r="I7" s="227" t="s">
        <v>32</v>
      </c>
    </row>
    <row r="8" spans="1:9" ht="21" customHeight="1" x14ac:dyDescent="0.65">
      <c r="A8" s="230"/>
      <c r="B8" s="179" t="s">
        <v>37</v>
      </c>
      <c r="C8" s="231">
        <v>2022</v>
      </c>
      <c r="D8" s="231"/>
      <c r="E8" s="231">
        <v>2021</v>
      </c>
      <c r="F8" s="231"/>
      <c r="G8" s="231">
        <v>2022</v>
      </c>
      <c r="H8" s="231"/>
      <c r="I8" s="231">
        <v>2021</v>
      </c>
    </row>
    <row r="9" spans="1:9" ht="21" customHeight="1" x14ac:dyDescent="0.65">
      <c r="A9" s="230" t="s">
        <v>17</v>
      </c>
      <c r="B9" s="179"/>
      <c r="C9" s="46" t="s">
        <v>162</v>
      </c>
      <c r="D9" s="34"/>
      <c r="E9" s="46"/>
      <c r="F9" s="314"/>
      <c r="G9" s="46" t="s">
        <v>162</v>
      </c>
      <c r="H9" s="34"/>
      <c r="I9" s="46"/>
    </row>
    <row r="10" spans="1:9" ht="21" customHeight="1" x14ac:dyDescent="0.65">
      <c r="A10" s="230"/>
      <c r="B10" s="179"/>
      <c r="C10" s="231"/>
      <c r="D10" s="232"/>
      <c r="E10" s="231"/>
      <c r="F10" s="232"/>
      <c r="G10" s="231"/>
      <c r="H10" s="232"/>
      <c r="I10" s="231"/>
    </row>
    <row r="11" spans="1:9" ht="21" customHeight="1" x14ac:dyDescent="0.65">
      <c r="A11" s="178" t="s">
        <v>14</v>
      </c>
      <c r="B11" s="179"/>
      <c r="C11" s="180"/>
      <c r="D11" s="180"/>
      <c r="E11" s="180"/>
      <c r="F11" s="180"/>
      <c r="G11" s="180"/>
      <c r="H11" s="180"/>
      <c r="I11" s="180"/>
    </row>
    <row r="12" spans="1:9" ht="21" customHeight="1" x14ac:dyDescent="0.65">
      <c r="A12" s="181" t="s">
        <v>1</v>
      </c>
      <c r="B12" s="179"/>
      <c r="C12" s="182">
        <v>26842628</v>
      </c>
      <c r="D12" s="180"/>
      <c r="E12" s="182">
        <v>36686058</v>
      </c>
      <c r="F12" s="180"/>
      <c r="G12" s="182">
        <v>2448560</v>
      </c>
      <c r="H12" s="180"/>
      <c r="I12" s="182">
        <v>2678546</v>
      </c>
    </row>
    <row r="13" spans="1:9" ht="21" customHeight="1" x14ac:dyDescent="0.65">
      <c r="A13" s="183" t="s">
        <v>54</v>
      </c>
      <c r="B13" s="179">
        <v>12</v>
      </c>
      <c r="C13" s="182">
        <v>42624072</v>
      </c>
      <c r="D13" s="180"/>
      <c r="E13" s="182">
        <v>38470747</v>
      </c>
      <c r="F13" s="180"/>
      <c r="G13" s="184">
        <v>2313692</v>
      </c>
      <c r="H13" s="180"/>
      <c r="I13" s="184">
        <v>3425089</v>
      </c>
    </row>
    <row r="14" spans="1:9" ht="21" customHeight="1" x14ac:dyDescent="0.65">
      <c r="A14" s="185" t="s">
        <v>290</v>
      </c>
      <c r="B14" s="179">
        <v>3</v>
      </c>
      <c r="C14" s="184">
        <v>0</v>
      </c>
      <c r="D14" s="180"/>
      <c r="E14" s="184">
        <v>0</v>
      </c>
      <c r="F14" s="180"/>
      <c r="G14" s="180">
        <v>10020085</v>
      </c>
      <c r="H14" s="180"/>
      <c r="I14" s="180">
        <v>6876278</v>
      </c>
    </row>
    <row r="15" spans="1:9" ht="21" customHeight="1" x14ac:dyDescent="0.65">
      <c r="A15" s="150" t="s">
        <v>338</v>
      </c>
      <c r="B15" s="179">
        <v>3</v>
      </c>
      <c r="C15" s="184">
        <v>0</v>
      </c>
      <c r="D15" s="180"/>
      <c r="E15" s="184">
        <v>12263</v>
      </c>
      <c r="F15" s="180"/>
      <c r="G15" s="184">
        <v>0</v>
      </c>
      <c r="H15" s="180"/>
      <c r="I15" s="184">
        <v>0</v>
      </c>
    </row>
    <row r="16" spans="1:9" ht="21" customHeight="1" x14ac:dyDescent="0.65">
      <c r="A16" s="150" t="s">
        <v>2</v>
      </c>
      <c r="B16" s="179"/>
      <c r="C16" s="184">
        <v>81446824</v>
      </c>
      <c r="D16" s="180"/>
      <c r="E16" s="184">
        <v>73431469</v>
      </c>
      <c r="F16" s="180"/>
      <c r="G16" s="180">
        <v>3158210</v>
      </c>
      <c r="H16" s="180"/>
      <c r="I16" s="180">
        <v>2784343</v>
      </c>
    </row>
    <row r="17" spans="1:9" ht="21" customHeight="1" x14ac:dyDescent="0.65">
      <c r="A17" s="150" t="s">
        <v>117</v>
      </c>
      <c r="B17" s="179"/>
      <c r="C17" s="184">
        <v>53030123</v>
      </c>
      <c r="D17" s="315"/>
      <c r="E17" s="184">
        <v>47955121</v>
      </c>
      <c r="F17" s="315"/>
      <c r="G17" s="180">
        <v>789448</v>
      </c>
      <c r="H17" s="315"/>
      <c r="I17" s="180">
        <v>789100</v>
      </c>
    </row>
    <row r="18" spans="1:9" ht="21" customHeight="1" x14ac:dyDescent="0.65">
      <c r="A18" s="150" t="s">
        <v>291</v>
      </c>
      <c r="B18" s="179"/>
      <c r="C18" s="182">
        <v>3793899</v>
      </c>
      <c r="D18" s="180"/>
      <c r="E18" s="182">
        <v>3593865</v>
      </c>
      <c r="F18" s="180"/>
      <c r="G18" s="184">
        <v>0</v>
      </c>
      <c r="H18" s="180"/>
      <c r="I18" s="184">
        <v>7</v>
      </c>
    </row>
    <row r="19" spans="1:9" ht="21" customHeight="1" x14ac:dyDescent="0.65">
      <c r="A19" s="185" t="s">
        <v>241</v>
      </c>
      <c r="B19" s="179"/>
      <c r="C19" s="233">
        <v>221059</v>
      </c>
      <c r="D19" s="234"/>
      <c r="E19" s="233">
        <v>274394</v>
      </c>
      <c r="F19" s="234"/>
      <c r="G19" s="235">
        <v>0</v>
      </c>
      <c r="H19" s="235"/>
      <c r="I19" s="235">
        <v>0</v>
      </c>
    </row>
    <row r="20" spans="1:9" ht="21" customHeight="1" x14ac:dyDescent="0.65">
      <c r="A20" s="185" t="s">
        <v>242</v>
      </c>
      <c r="B20" s="179"/>
      <c r="C20" s="233">
        <v>3969364</v>
      </c>
      <c r="D20" s="233"/>
      <c r="E20" s="233">
        <v>5662990</v>
      </c>
      <c r="F20" s="233"/>
      <c r="G20" s="235">
        <v>0</v>
      </c>
      <c r="H20" s="233"/>
      <c r="I20" s="235">
        <v>0</v>
      </c>
    </row>
    <row r="21" spans="1:9" ht="21" customHeight="1" x14ac:dyDescent="0.65">
      <c r="A21" s="185" t="s">
        <v>79</v>
      </c>
      <c r="B21" s="179"/>
      <c r="C21" s="182">
        <v>2527394</v>
      </c>
      <c r="D21" s="186"/>
      <c r="E21" s="182">
        <v>2403458</v>
      </c>
      <c r="F21" s="180"/>
      <c r="G21" s="184">
        <v>170850</v>
      </c>
      <c r="H21" s="180"/>
      <c r="I21" s="184">
        <v>231813</v>
      </c>
    </row>
    <row r="22" spans="1:9" ht="21" customHeight="1" x14ac:dyDescent="0.65">
      <c r="A22" s="185" t="s">
        <v>125</v>
      </c>
      <c r="B22" s="179">
        <v>3</v>
      </c>
      <c r="C22" s="184">
        <v>253037</v>
      </c>
      <c r="D22" s="186"/>
      <c r="E22" s="184">
        <v>171566</v>
      </c>
      <c r="F22" s="180"/>
      <c r="G22" s="235">
        <v>34058</v>
      </c>
      <c r="H22" s="180"/>
      <c r="I22" s="235">
        <v>0</v>
      </c>
    </row>
    <row r="23" spans="1:9" ht="21" customHeight="1" x14ac:dyDescent="0.65">
      <c r="A23" s="185" t="s">
        <v>3</v>
      </c>
      <c r="B23" s="179"/>
      <c r="C23" s="43">
        <v>8082956</v>
      </c>
      <c r="D23" s="188"/>
      <c r="E23" s="43">
        <v>7872561</v>
      </c>
      <c r="F23" s="188"/>
      <c r="G23" s="184">
        <v>159261</v>
      </c>
      <c r="H23" s="188"/>
      <c r="I23" s="184">
        <v>53206</v>
      </c>
    </row>
    <row r="24" spans="1:9" ht="21" customHeight="1" x14ac:dyDescent="0.65">
      <c r="A24" s="185" t="s">
        <v>313</v>
      </c>
      <c r="B24" s="179"/>
      <c r="C24" s="209">
        <v>15863</v>
      </c>
      <c r="D24" s="180"/>
      <c r="E24" s="209">
        <v>15739</v>
      </c>
      <c r="F24" s="180"/>
      <c r="G24" s="209">
        <v>0</v>
      </c>
      <c r="H24" s="180"/>
      <c r="I24" s="209">
        <v>0</v>
      </c>
    </row>
    <row r="25" spans="1:9" ht="21" customHeight="1" x14ac:dyDescent="0.65">
      <c r="A25" s="189" t="s">
        <v>10</v>
      </c>
      <c r="B25" s="190"/>
      <c r="C25" s="191">
        <f>SUM(C12:C24)</f>
        <v>222807219</v>
      </c>
      <c r="D25" s="192"/>
      <c r="E25" s="191">
        <f>SUM(E12:E24)</f>
        <v>216550231</v>
      </c>
      <c r="F25" s="192"/>
      <c r="G25" s="191">
        <f>SUM(G12:G24)</f>
        <v>19094164</v>
      </c>
      <c r="H25" s="192"/>
      <c r="I25" s="191">
        <f>SUM(I12:I24)</f>
        <v>16838382</v>
      </c>
    </row>
    <row r="26" spans="1:9" ht="21" customHeight="1" x14ac:dyDescent="0.65">
      <c r="A26" s="189"/>
      <c r="B26" s="190"/>
      <c r="C26" s="236"/>
      <c r="D26" s="192"/>
      <c r="E26" s="195"/>
      <c r="F26" s="192"/>
      <c r="G26" s="236"/>
      <c r="H26" s="192"/>
      <c r="I26" s="195"/>
    </row>
    <row r="27" spans="1:9" ht="21" customHeight="1" x14ac:dyDescent="0.65">
      <c r="A27" s="189"/>
      <c r="B27" s="190"/>
      <c r="C27" s="236"/>
      <c r="D27" s="192"/>
      <c r="E27" s="195"/>
      <c r="F27" s="192"/>
      <c r="G27" s="236"/>
      <c r="H27" s="192"/>
      <c r="I27" s="195"/>
    </row>
    <row r="28" spans="1:9" ht="21" customHeight="1" x14ac:dyDescent="0.65">
      <c r="A28" s="237"/>
      <c r="B28" s="179"/>
      <c r="C28" s="180"/>
      <c r="D28" s="180"/>
      <c r="E28" s="180"/>
      <c r="F28" s="180"/>
      <c r="G28" s="180"/>
      <c r="H28" s="180"/>
      <c r="I28" s="180"/>
    </row>
    <row r="29" spans="1:9" ht="21" customHeight="1" x14ac:dyDescent="0.65">
      <c r="A29" s="220" t="s">
        <v>24</v>
      </c>
      <c r="B29" s="198"/>
      <c r="C29" s="180"/>
      <c r="D29" s="180"/>
      <c r="E29" s="180"/>
      <c r="F29" s="180"/>
      <c r="G29" s="180"/>
      <c r="H29" s="180"/>
      <c r="I29" s="180"/>
    </row>
    <row r="30" spans="1:9" ht="21" customHeight="1" x14ac:dyDescent="0.65">
      <c r="A30" s="220" t="s">
        <v>25</v>
      </c>
      <c r="B30" s="198"/>
      <c r="C30" s="180"/>
      <c r="D30" s="180"/>
      <c r="E30" s="180"/>
      <c r="F30" s="180"/>
      <c r="G30" s="180"/>
      <c r="H30" s="180"/>
      <c r="I30" s="180"/>
    </row>
    <row r="31" spans="1:9" ht="21" customHeight="1" x14ac:dyDescent="0.65">
      <c r="A31" s="223" t="s">
        <v>87</v>
      </c>
      <c r="B31" s="198"/>
      <c r="C31" s="180"/>
      <c r="D31" s="180"/>
      <c r="E31" s="180"/>
      <c r="F31" s="180"/>
      <c r="G31" s="180"/>
      <c r="H31" s="180"/>
      <c r="I31" s="180"/>
    </row>
    <row r="32" spans="1:9" ht="21" customHeight="1" x14ac:dyDescent="0.65">
      <c r="A32" s="223"/>
      <c r="B32" s="198"/>
      <c r="C32" s="180"/>
      <c r="D32" s="180"/>
      <c r="E32" s="180"/>
      <c r="F32" s="180"/>
      <c r="G32" s="180"/>
      <c r="H32" s="180"/>
      <c r="I32" s="313" t="s">
        <v>89</v>
      </c>
    </row>
    <row r="33" spans="1:9" s="198" customFormat="1" ht="21" customHeight="1" x14ac:dyDescent="0.3">
      <c r="A33" s="224"/>
      <c r="C33" s="356" t="s">
        <v>0</v>
      </c>
      <c r="D33" s="356"/>
      <c r="E33" s="356"/>
      <c r="F33" s="192"/>
      <c r="G33" s="356" t="s">
        <v>36</v>
      </c>
      <c r="H33" s="356"/>
      <c r="I33" s="356"/>
    </row>
    <row r="34" spans="1:9" s="198" customFormat="1" ht="21" customHeight="1" x14ac:dyDescent="0.3">
      <c r="A34" s="226"/>
      <c r="B34" s="197"/>
      <c r="C34" s="354" t="s">
        <v>7</v>
      </c>
      <c r="D34" s="354"/>
      <c r="E34" s="354"/>
      <c r="F34" s="195"/>
      <c r="G34" s="355" t="s">
        <v>240</v>
      </c>
      <c r="H34" s="355"/>
      <c r="I34" s="355"/>
    </row>
    <row r="35" spans="1:9" ht="21" customHeight="1" x14ac:dyDescent="0.65">
      <c r="B35" s="197"/>
      <c r="C35" s="227" t="s">
        <v>212</v>
      </c>
      <c r="D35" s="228"/>
      <c r="E35" s="227" t="s">
        <v>32</v>
      </c>
      <c r="F35" s="229"/>
      <c r="G35" s="227" t="s">
        <v>212</v>
      </c>
      <c r="H35" s="228"/>
      <c r="I35" s="227" t="s">
        <v>32</v>
      </c>
    </row>
    <row r="36" spans="1:9" ht="21" customHeight="1" x14ac:dyDescent="0.65">
      <c r="B36" s="179" t="s">
        <v>37</v>
      </c>
      <c r="C36" s="231">
        <v>2022</v>
      </c>
      <c r="D36" s="231"/>
      <c r="E36" s="231">
        <v>2021</v>
      </c>
      <c r="F36" s="231"/>
      <c r="G36" s="231">
        <v>2022</v>
      </c>
      <c r="H36" s="231"/>
      <c r="I36" s="231">
        <v>2021</v>
      </c>
    </row>
    <row r="37" spans="1:9" ht="21" customHeight="1" x14ac:dyDescent="0.65">
      <c r="A37" s="223" t="s">
        <v>85</v>
      </c>
      <c r="B37" s="179"/>
      <c r="C37" s="46" t="s">
        <v>162</v>
      </c>
      <c r="D37" s="34"/>
      <c r="E37" s="46"/>
      <c r="F37" s="314"/>
      <c r="G37" s="46" t="s">
        <v>162</v>
      </c>
      <c r="H37" s="34"/>
      <c r="I37" s="46"/>
    </row>
    <row r="38" spans="1:9" ht="21" customHeight="1" x14ac:dyDescent="0.65">
      <c r="A38" s="223"/>
      <c r="B38" s="179"/>
      <c r="C38" s="231"/>
      <c r="D38" s="232"/>
      <c r="E38" s="231"/>
      <c r="F38" s="232"/>
      <c r="G38" s="231"/>
      <c r="H38" s="232"/>
      <c r="I38" s="231"/>
    </row>
    <row r="39" spans="1:9" ht="21" customHeight="1" x14ac:dyDescent="0.65">
      <c r="A39" s="193" t="s">
        <v>15</v>
      </c>
      <c r="B39" s="179"/>
      <c r="C39" s="180"/>
      <c r="D39" s="180"/>
      <c r="E39" s="180"/>
      <c r="F39" s="180"/>
      <c r="G39" s="180"/>
      <c r="H39" s="180"/>
      <c r="I39" s="180"/>
    </row>
    <row r="40" spans="1:9" ht="21" customHeight="1" x14ac:dyDescent="0.65">
      <c r="A40" s="150" t="s">
        <v>268</v>
      </c>
      <c r="B40" s="179" t="s">
        <v>416</v>
      </c>
      <c r="C40" s="182">
        <v>14648719</v>
      </c>
      <c r="D40" s="180"/>
      <c r="E40" s="182">
        <v>13034063</v>
      </c>
      <c r="F40" s="180"/>
      <c r="G40" s="182">
        <v>949200</v>
      </c>
      <c r="H40" s="180"/>
      <c r="I40" s="182">
        <v>761000</v>
      </c>
    </row>
    <row r="41" spans="1:9" ht="21" customHeight="1" x14ac:dyDescent="0.65">
      <c r="A41" s="185" t="s">
        <v>66</v>
      </c>
      <c r="B41" s="179">
        <v>4</v>
      </c>
      <c r="C41" s="184">
        <v>0</v>
      </c>
      <c r="D41" s="186"/>
      <c r="E41" s="184">
        <v>0</v>
      </c>
      <c r="F41" s="180"/>
      <c r="G41" s="182">
        <v>244730397</v>
      </c>
      <c r="H41" s="182"/>
      <c r="I41" s="182">
        <v>228979533</v>
      </c>
    </row>
    <row r="42" spans="1:9" ht="21" customHeight="1" x14ac:dyDescent="0.65">
      <c r="A42" s="150" t="s">
        <v>67</v>
      </c>
      <c r="B42" s="179">
        <v>4</v>
      </c>
      <c r="C42" s="182">
        <v>231422246</v>
      </c>
      <c r="D42" s="180"/>
      <c r="E42" s="182">
        <v>230428252</v>
      </c>
      <c r="F42" s="180"/>
      <c r="G42" s="182">
        <v>160125</v>
      </c>
      <c r="H42" s="180"/>
      <c r="I42" s="182">
        <v>1645869</v>
      </c>
    </row>
    <row r="43" spans="1:9" ht="21" customHeight="1" x14ac:dyDescent="0.65">
      <c r="A43" s="150" t="s">
        <v>160</v>
      </c>
      <c r="B43" s="179"/>
      <c r="C43" s="182">
        <v>21542408</v>
      </c>
      <c r="D43" s="315"/>
      <c r="E43" s="182">
        <v>22411734</v>
      </c>
      <c r="F43" s="315"/>
      <c r="G43" s="184">
        <v>4360381</v>
      </c>
      <c r="H43" s="182"/>
      <c r="I43" s="184">
        <v>4360381</v>
      </c>
    </row>
    <row r="44" spans="1:9" ht="21" customHeight="1" x14ac:dyDescent="0.65">
      <c r="A44" s="150" t="s">
        <v>292</v>
      </c>
      <c r="B44" s="179">
        <v>3</v>
      </c>
      <c r="C44" s="184">
        <v>0</v>
      </c>
      <c r="D44" s="186"/>
      <c r="E44" s="184">
        <v>36788</v>
      </c>
      <c r="F44" s="180"/>
      <c r="G44" s="184">
        <v>6678000</v>
      </c>
      <c r="H44" s="180"/>
      <c r="I44" s="184">
        <v>570000</v>
      </c>
    </row>
    <row r="45" spans="1:9" ht="21" customHeight="1" x14ac:dyDescent="0.65">
      <c r="A45" s="150" t="s">
        <v>111</v>
      </c>
      <c r="B45" s="179" t="s">
        <v>392</v>
      </c>
      <c r="C45" s="182">
        <v>6305128</v>
      </c>
      <c r="D45" s="180"/>
      <c r="E45" s="182">
        <v>5082471</v>
      </c>
      <c r="F45" s="180"/>
      <c r="G45" s="182">
        <v>2677130</v>
      </c>
      <c r="H45" s="180"/>
      <c r="I45" s="182">
        <v>2068929</v>
      </c>
    </row>
    <row r="46" spans="1:9" ht="21" customHeight="1" x14ac:dyDescent="0.65">
      <c r="A46" s="150" t="s">
        <v>44</v>
      </c>
      <c r="B46" s="179">
        <v>6</v>
      </c>
      <c r="C46" s="182">
        <v>263970663</v>
      </c>
      <c r="D46" s="180"/>
      <c r="E46" s="182">
        <v>230507342</v>
      </c>
      <c r="F46" s="180"/>
      <c r="G46" s="182">
        <v>18092799</v>
      </c>
      <c r="H46" s="180"/>
      <c r="I46" s="182">
        <v>15787495</v>
      </c>
    </row>
    <row r="47" spans="1:9" ht="21" customHeight="1" x14ac:dyDescent="0.65">
      <c r="A47" s="304" t="s">
        <v>243</v>
      </c>
      <c r="B47" s="179"/>
      <c r="C47" s="233">
        <v>35762865</v>
      </c>
      <c r="D47" s="180"/>
      <c r="E47" s="182">
        <v>34663569</v>
      </c>
      <c r="F47" s="180"/>
      <c r="G47" s="233">
        <v>421352</v>
      </c>
      <c r="H47" s="180"/>
      <c r="I47" s="184">
        <v>372529</v>
      </c>
    </row>
    <row r="48" spans="1:9" ht="21" customHeight="1" x14ac:dyDescent="0.65">
      <c r="A48" s="150" t="s">
        <v>95</v>
      </c>
      <c r="B48" s="179"/>
      <c r="C48" s="182">
        <v>69098259</v>
      </c>
      <c r="D48" s="316"/>
      <c r="E48" s="182">
        <v>60816718</v>
      </c>
      <c r="F48" s="316"/>
      <c r="G48" s="184">
        <v>0</v>
      </c>
      <c r="H48" s="186"/>
      <c r="I48" s="184">
        <v>0</v>
      </c>
    </row>
    <row r="49" spans="1:9" ht="21" customHeight="1" x14ac:dyDescent="0.65">
      <c r="A49" s="150" t="s">
        <v>109</v>
      </c>
      <c r="B49" s="179"/>
      <c r="C49" s="182">
        <v>14131605</v>
      </c>
      <c r="D49" s="180"/>
      <c r="E49" s="182">
        <v>13649484</v>
      </c>
      <c r="F49" s="180"/>
      <c r="G49" s="182">
        <v>21901</v>
      </c>
      <c r="H49" s="180"/>
      <c r="I49" s="182">
        <v>19194</v>
      </c>
    </row>
    <row r="50" spans="1:9" ht="21" customHeight="1" x14ac:dyDescent="0.65">
      <c r="A50" s="150" t="s">
        <v>116</v>
      </c>
      <c r="B50" s="179"/>
      <c r="C50" s="182">
        <v>12229871</v>
      </c>
      <c r="D50" s="316"/>
      <c r="E50" s="182">
        <v>9958123</v>
      </c>
      <c r="F50" s="316"/>
      <c r="G50" s="184">
        <v>0</v>
      </c>
      <c r="H50" s="316"/>
      <c r="I50" s="184">
        <v>0</v>
      </c>
    </row>
    <row r="51" spans="1:9" ht="21" customHeight="1" x14ac:dyDescent="0.65">
      <c r="A51" s="353" t="s">
        <v>69</v>
      </c>
      <c r="B51" s="179"/>
      <c r="C51" s="182">
        <v>4126695</v>
      </c>
      <c r="D51" s="180"/>
      <c r="E51" s="182">
        <v>4729748</v>
      </c>
      <c r="F51" s="180"/>
      <c r="G51" s="184">
        <v>0</v>
      </c>
      <c r="H51" s="180"/>
      <c r="I51" s="184">
        <v>1238375</v>
      </c>
    </row>
    <row r="52" spans="1:9" ht="21" customHeight="1" x14ac:dyDescent="0.65">
      <c r="A52" s="185" t="s">
        <v>339</v>
      </c>
      <c r="B52" s="179"/>
      <c r="C52" s="184">
        <v>3377127</v>
      </c>
      <c r="D52" s="180"/>
      <c r="E52" s="233">
        <v>143614</v>
      </c>
      <c r="F52" s="180"/>
      <c r="G52" s="233">
        <v>386972</v>
      </c>
      <c r="H52" s="186"/>
      <c r="I52" s="184">
        <v>143614</v>
      </c>
    </row>
    <row r="53" spans="1:9" ht="21" customHeight="1" x14ac:dyDescent="0.65">
      <c r="A53" s="185" t="s">
        <v>4</v>
      </c>
      <c r="B53" s="190"/>
      <c r="C53" s="187">
        <v>4206542</v>
      </c>
      <c r="D53" s="180"/>
      <c r="E53" s="187">
        <v>3560201</v>
      </c>
      <c r="F53" s="180"/>
      <c r="G53" s="205">
        <v>145259</v>
      </c>
      <c r="H53" s="180"/>
      <c r="I53" s="187">
        <v>268070</v>
      </c>
    </row>
    <row r="54" spans="1:9" ht="21" customHeight="1" x14ac:dyDescent="0.65">
      <c r="A54" s="189" t="s">
        <v>11</v>
      </c>
      <c r="B54" s="190"/>
      <c r="C54" s="191">
        <f>SUM(C40:C53)</f>
        <v>680822128</v>
      </c>
      <c r="D54" s="192"/>
      <c r="E54" s="191">
        <f>SUM(E40:E53)</f>
        <v>629022107</v>
      </c>
      <c r="F54" s="192"/>
      <c r="G54" s="191">
        <f>SUM(G40:G53)</f>
        <v>278623516</v>
      </c>
      <c r="H54" s="192"/>
      <c r="I54" s="191">
        <f>SUM(I40:I53)</f>
        <v>256214989</v>
      </c>
    </row>
    <row r="55" spans="1:9" ht="21" customHeight="1" x14ac:dyDescent="0.7">
      <c r="A55" s="194"/>
      <c r="B55" s="190"/>
      <c r="C55" s="184"/>
      <c r="D55" s="192"/>
      <c r="E55" s="184"/>
      <c r="F55" s="192"/>
      <c r="G55" s="184"/>
      <c r="H55" s="192"/>
      <c r="I55" s="184"/>
    </row>
    <row r="56" spans="1:9" ht="21" customHeight="1" thickBot="1" x14ac:dyDescent="0.7">
      <c r="A56" s="189" t="s">
        <v>16</v>
      </c>
      <c r="B56" s="179"/>
      <c r="C56" s="196">
        <f>C25+C54</f>
        <v>903629347</v>
      </c>
      <c r="D56" s="192"/>
      <c r="E56" s="196">
        <f>E25+E54</f>
        <v>845572338</v>
      </c>
      <c r="F56" s="192"/>
      <c r="G56" s="196">
        <f>G25+G54</f>
        <v>297717680</v>
      </c>
      <c r="H56" s="192"/>
      <c r="I56" s="196">
        <f>I25+I54</f>
        <v>273053371</v>
      </c>
    </row>
    <row r="57" spans="1:9" ht="21" customHeight="1" thickTop="1" x14ac:dyDescent="0.65">
      <c r="A57" s="220" t="s">
        <v>24</v>
      </c>
      <c r="B57" s="190"/>
      <c r="C57" s="180"/>
      <c r="D57" s="180"/>
      <c r="E57" s="180"/>
      <c r="F57" s="180"/>
      <c r="G57" s="180"/>
      <c r="H57" s="180"/>
      <c r="I57" s="180"/>
    </row>
    <row r="58" spans="1:9" ht="21" customHeight="1" x14ac:dyDescent="0.65">
      <c r="A58" s="220" t="s">
        <v>25</v>
      </c>
      <c r="B58" s="190"/>
      <c r="C58" s="180"/>
      <c r="D58" s="180"/>
      <c r="E58" s="180"/>
      <c r="F58" s="180"/>
      <c r="G58" s="180"/>
      <c r="H58" s="180"/>
      <c r="I58" s="180"/>
    </row>
    <row r="59" spans="1:9" ht="21" customHeight="1" x14ac:dyDescent="0.65">
      <c r="A59" s="223" t="s">
        <v>87</v>
      </c>
      <c r="B59" s="190"/>
      <c r="C59" s="180"/>
      <c r="D59" s="180"/>
      <c r="E59" s="180"/>
      <c r="F59" s="180"/>
      <c r="G59" s="180"/>
      <c r="H59" s="180"/>
      <c r="I59" s="180"/>
    </row>
    <row r="60" spans="1:9" ht="21" customHeight="1" x14ac:dyDescent="0.7">
      <c r="A60" s="238"/>
      <c r="B60" s="198"/>
      <c r="C60" s="180"/>
      <c r="D60" s="180"/>
      <c r="E60" s="180"/>
      <c r="F60" s="180"/>
      <c r="G60" s="180"/>
      <c r="H60" s="225"/>
      <c r="I60" s="313" t="s">
        <v>89</v>
      </c>
    </row>
    <row r="61" spans="1:9" s="198" customFormat="1" ht="21" customHeight="1" x14ac:dyDescent="0.3">
      <c r="A61" s="224"/>
      <c r="C61" s="356" t="s">
        <v>0</v>
      </c>
      <c r="D61" s="356"/>
      <c r="E61" s="356"/>
      <c r="F61" s="192"/>
      <c r="G61" s="356" t="s">
        <v>36</v>
      </c>
      <c r="H61" s="356"/>
      <c r="I61" s="356"/>
    </row>
    <row r="62" spans="1:9" s="198" customFormat="1" ht="21" customHeight="1" x14ac:dyDescent="0.3">
      <c r="A62" s="226"/>
      <c r="B62" s="197"/>
      <c r="C62" s="354" t="s">
        <v>7</v>
      </c>
      <c r="D62" s="354"/>
      <c r="E62" s="354"/>
      <c r="F62" s="195"/>
      <c r="G62" s="355" t="s">
        <v>240</v>
      </c>
      <c r="H62" s="355"/>
      <c r="I62" s="355"/>
    </row>
    <row r="63" spans="1:9" ht="21" customHeight="1" x14ac:dyDescent="0.65">
      <c r="A63" s="239"/>
      <c r="B63" s="197"/>
      <c r="C63" s="227" t="s">
        <v>212</v>
      </c>
      <c r="D63" s="228"/>
      <c r="E63" s="227" t="s">
        <v>32</v>
      </c>
      <c r="F63" s="229"/>
      <c r="G63" s="227" t="s">
        <v>212</v>
      </c>
      <c r="H63" s="228"/>
      <c r="I63" s="227" t="s">
        <v>32</v>
      </c>
    </row>
    <row r="64" spans="1:9" ht="21" customHeight="1" x14ac:dyDescent="0.65">
      <c r="A64" s="239"/>
      <c r="B64" s="179" t="s">
        <v>37</v>
      </c>
      <c r="C64" s="231">
        <v>2022</v>
      </c>
      <c r="D64" s="231"/>
      <c r="E64" s="231">
        <v>2021</v>
      </c>
      <c r="F64" s="231"/>
      <c r="G64" s="231">
        <v>2022</v>
      </c>
      <c r="H64" s="231"/>
      <c r="I64" s="231">
        <v>2021</v>
      </c>
    </row>
    <row r="65" spans="1:9" ht="21" customHeight="1" x14ac:dyDescent="0.65">
      <c r="A65" s="223" t="s">
        <v>199</v>
      </c>
      <c r="B65" s="179"/>
      <c r="C65" s="46" t="s">
        <v>162</v>
      </c>
      <c r="D65" s="34"/>
      <c r="E65" s="46"/>
      <c r="F65" s="314"/>
      <c r="G65" s="46" t="s">
        <v>162</v>
      </c>
      <c r="H65" s="34"/>
      <c r="I65" s="46"/>
    </row>
    <row r="66" spans="1:9" ht="21" customHeight="1" x14ac:dyDescent="0.65">
      <c r="A66" s="223"/>
      <c r="B66" s="179"/>
      <c r="C66" s="231"/>
      <c r="D66" s="232"/>
      <c r="E66" s="231"/>
      <c r="F66" s="232"/>
      <c r="G66" s="231"/>
      <c r="H66" s="232"/>
      <c r="I66" s="231"/>
    </row>
    <row r="67" spans="1:9" ht="21" customHeight="1" x14ac:dyDescent="0.65">
      <c r="A67" s="193" t="s">
        <v>18</v>
      </c>
      <c r="B67" s="197"/>
      <c r="C67" s="180"/>
      <c r="D67" s="180"/>
      <c r="E67" s="180"/>
      <c r="F67" s="180"/>
      <c r="G67" s="180"/>
      <c r="H67" s="180"/>
      <c r="I67" s="180"/>
    </row>
    <row r="68" spans="1:9" ht="21" customHeight="1" x14ac:dyDescent="0.65">
      <c r="A68" s="150" t="s">
        <v>205</v>
      </c>
      <c r="B68" s="179"/>
      <c r="C68" s="180"/>
      <c r="D68" s="180"/>
      <c r="E68" s="180"/>
      <c r="F68" s="180"/>
      <c r="G68" s="180"/>
      <c r="H68" s="180"/>
      <c r="I68" s="180"/>
    </row>
    <row r="69" spans="1:9" ht="21" customHeight="1" x14ac:dyDescent="0.65">
      <c r="A69" s="185" t="s">
        <v>206</v>
      </c>
      <c r="B69" s="179"/>
      <c r="C69" s="182">
        <v>85755646</v>
      </c>
      <c r="D69" s="180"/>
      <c r="E69" s="182">
        <v>70991804</v>
      </c>
      <c r="F69" s="180"/>
      <c r="G69" s="184">
        <v>0</v>
      </c>
      <c r="H69" s="180"/>
      <c r="I69" s="184">
        <v>0</v>
      </c>
    </row>
    <row r="70" spans="1:9" ht="21" customHeight="1" x14ac:dyDescent="0.65">
      <c r="A70" s="150" t="s">
        <v>122</v>
      </c>
      <c r="B70" s="179"/>
      <c r="C70" s="182">
        <v>16966179</v>
      </c>
      <c r="D70" s="180"/>
      <c r="E70" s="182">
        <v>17964321</v>
      </c>
      <c r="F70" s="180"/>
      <c r="G70" s="184">
        <v>5294750</v>
      </c>
      <c r="H70" s="180"/>
      <c r="I70" s="180">
        <v>8487944</v>
      </c>
    </row>
    <row r="71" spans="1:9" ht="21" customHeight="1" x14ac:dyDescent="0.65">
      <c r="A71" s="185" t="s">
        <v>6</v>
      </c>
      <c r="B71" s="179"/>
      <c r="C71" s="182">
        <v>46084400</v>
      </c>
      <c r="D71" s="180"/>
      <c r="E71" s="182">
        <v>44371714</v>
      </c>
      <c r="F71" s="180"/>
      <c r="G71" s="233">
        <v>1034776</v>
      </c>
      <c r="H71" s="180"/>
      <c r="I71" s="180">
        <v>1147644</v>
      </c>
    </row>
    <row r="72" spans="1:9" ht="21" customHeight="1" x14ac:dyDescent="0.65">
      <c r="A72" s="185" t="s">
        <v>51</v>
      </c>
      <c r="B72" s="198"/>
      <c r="C72" s="182">
        <v>13614077</v>
      </c>
      <c r="D72" s="180"/>
      <c r="E72" s="182">
        <v>12234209</v>
      </c>
      <c r="F72" s="180"/>
      <c r="G72" s="233">
        <v>571880</v>
      </c>
      <c r="H72" s="180"/>
      <c r="I72" s="180">
        <v>161986</v>
      </c>
    </row>
    <row r="73" spans="1:9" ht="21" customHeight="1" x14ac:dyDescent="0.65">
      <c r="A73" s="150" t="s">
        <v>207</v>
      </c>
      <c r="B73" s="179">
        <v>12</v>
      </c>
      <c r="C73" s="184">
        <v>51477703</v>
      </c>
      <c r="D73" s="182"/>
      <c r="E73" s="184">
        <v>39064753</v>
      </c>
      <c r="F73" s="182"/>
      <c r="G73" s="184">
        <v>13443118</v>
      </c>
      <c r="H73" s="182"/>
      <c r="I73" s="184">
        <v>12283186</v>
      </c>
    </row>
    <row r="74" spans="1:9" ht="21" customHeight="1" x14ac:dyDescent="0.65">
      <c r="A74" s="150" t="s">
        <v>244</v>
      </c>
      <c r="B74" s="179"/>
      <c r="C74" s="182">
        <v>4717770</v>
      </c>
      <c r="D74" s="182"/>
      <c r="E74" s="182">
        <v>4439143</v>
      </c>
      <c r="F74" s="182"/>
      <c r="G74" s="233">
        <v>163130</v>
      </c>
      <c r="H74" s="182"/>
      <c r="I74" s="317">
        <v>145712</v>
      </c>
    </row>
    <row r="75" spans="1:9" ht="21" customHeight="1" x14ac:dyDescent="0.65">
      <c r="A75" s="150" t="s">
        <v>293</v>
      </c>
      <c r="B75" s="179">
        <v>3</v>
      </c>
      <c r="C75" s="182">
        <v>2066325</v>
      </c>
      <c r="D75" s="186"/>
      <c r="E75" s="182">
        <v>1456136</v>
      </c>
      <c r="F75" s="182"/>
      <c r="G75" s="233">
        <v>14400000</v>
      </c>
      <c r="H75" s="182"/>
      <c r="I75" s="184">
        <v>0</v>
      </c>
    </row>
    <row r="76" spans="1:9" ht="21" customHeight="1" x14ac:dyDescent="0.65">
      <c r="A76" s="150" t="s">
        <v>208</v>
      </c>
      <c r="B76" s="198"/>
      <c r="C76" s="233">
        <v>2415440</v>
      </c>
      <c r="D76" s="180"/>
      <c r="E76" s="182">
        <v>1726944</v>
      </c>
      <c r="F76" s="180"/>
      <c r="G76" s="184">
        <v>0</v>
      </c>
      <c r="H76" s="186"/>
      <c r="I76" s="184">
        <v>0</v>
      </c>
    </row>
    <row r="77" spans="1:9" ht="21" customHeight="1" x14ac:dyDescent="0.65">
      <c r="A77" s="150" t="s">
        <v>294</v>
      </c>
      <c r="B77" s="179">
        <v>12</v>
      </c>
      <c r="C77" s="233">
        <v>366619</v>
      </c>
      <c r="D77" s="182"/>
      <c r="E77" s="184">
        <v>169135</v>
      </c>
      <c r="F77" s="182"/>
      <c r="G77" s="233">
        <v>141753</v>
      </c>
      <c r="H77" s="182"/>
      <c r="I77" s="184">
        <v>63952</v>
      </c>
    </row>
    <row r="78" spans="1:9" ht="21" customHeight="1" x14ac:dyDescent="0.65">
      <c r="A78" s="150" t="s">
        <v>9</v>
      </c>
      <c r="B78" s="179" t="s">
        <v>55</v>
      </c>
      <c r="C78" s="233">
        <v>11434412</v>
      </c>
      <c r="D78" s="182"/>
      <c r="E78" s="184">
        <v>11509815</v>
      </c>
      <c r="F78" s="182"/>
      <c r="G78" s="233">
        <v>1500047</v>
      </c>
      <c r="H78" s="182"/>
      <c r="I78" s="184">
        <v>1669245</v>
      </c>
    </row>
    <row r="79" spans="1:9" ht="21" customHeight="1" x14ac:dyDescent="0.65">
      <c r="A79" s="189" t="s">
        <v>12</v>
      </c>
      <c r="B79" s="179"/>
      <c r="C79" s="200">
        <f>SUM(C69:C78)</f>
        <v>234898571</v>
      </c>
      <c r="D79" s="192"/>
      <c r="E79" s="200">
        <f>SUM(E69:E78)</f>
        <v>203927974</v>
      </c>
      <c r="F79" s="192"/>
      <c r="G79" s="200">
        <f>SUM(G69:G78)</f>
        <v>36549454</v>
      </c>
      <c r="H79" s="192"/>
      <c r="I79" s="200">
        <f>SUM(I69:I78)</f>
        <v>23959669</v>
      </c>
    </row>
    <row r="80" spans="1:9" ht="21" customHeight="1" x14ac:dyDescent="0.65">
      <c r="B80" s="179"/>
      <c r="C80" s="180"/>
      <c r="D80" s="180"/>
      <c r="E80" s="180"/>
      <c r="F80" s="180"/>
      <c r="G80" s="180"/>
      <c r="H80" s="180"/>
      <c r="I80" s="180"/>
    </row>
    <row r="81" spans="1:9" ht="21" customHeight="1" x14ac:dyDescent="0.65">
      <c r="A81" s="193" t="s">
        <v>19</v>
      </c>
      <c r="B81" s="179"/>
      <c r="C81" s="180"/>
      <c r="D81" s="180"/>
      <c r="E81" s="180"/>
      <c r="F81" s="180"/>
      <c r="G81" s="180"/>
      <c r="H81" s="180"/>
      <c r="I81" s="180"/>
    </row>
    <row r="82" spans="1:9" ht="21" customHeight="1" x14ac:dyDescent="0.65">
      <c r="A82" s="150" t="s">
        <v>175</v>
      </c>
      <c r="B82" s="179" t="s">
        <v>393</v>
      </c>
      <c r="C82" s="233">
        <v>315676641</v>
      </c>
      <c r="D82" s="180"/>
      <c r="E82" s="182">
        <v>301239870</v>
      </c>
      <c r="F82" s="180"/>
      <c r="G82" s="233">
        <v>105063718</v>
      </c>
      <c r="H82" s="180"/>
      <c r="I82" s="180">
        <v>113607461</v>
      </c>
    </row>
    <row r="83" spans="1:9" ht="21" customHeight="1" x14ac:dyDescent="0.65">
      <c r="A83" s="150" t="s">
        <v>245</v>
      </c>
      <c r="B83" s="179"/>
      <c r="C83" s="235">
        <v>30392004</v>
      </c>
      <c r="D83" s="182"/>
      <c r="E83" s="184">
        <v>29460702</v>
      </c>
      <c r="F83" s="182"/>
      <c r="G83" s="235">
        <v>244140</v>
      </c>
      <c r="H83" s="182"/>
      <c r="I83" s="182">
        <v>225143</v>
      </c>
    </row>
    <row r="84" spans="1:9" ht="21" customHeight="1" x14ac:dyDescent="0.65">
      <c r="A84" s="185" t="s">
        <v>70</v>
      </c>
      <c r="B84" s="179"/>
      <c r="C84" s="233">
        <v>12835084</v>
      </c>
      <c r="D84" s="180"/>
      <c r="E84" s="182">
        <v>8944759</v>
      </c>
      <c r="F84" s="180"/>
      <c r="G84" s="233">
        <v>578982</v>
      </c>
      <c r="H84" s="180"/>
      <c r="I84" s="184">
        <v>0</v>
      </c>
    </row>
    <row r="85" spans="1:9" ht="21" customHeight="1" x14ac:dyDescent="0.65">
      <c r="A85" s="150" t="s">
        <v>246</v>
      </c>
      <c r="B85" s="179"/>
      <c r="C85" s="233">
        <v>9843688</v>
      </c>
      <c r="D85" s="315"/>
      <c r="E85" s="182">
        <v>9556316</v>
      </c>
      <c r="F85" s="315"/>
      <c r="G85" s="233">
        <v>2793093</v>
      </c>
      <c r="H85" s="315"/>
      <c r="I85" s="315">
        <v>2703958</v>
      </c>
    </row>
    <row r="86" spans="1:9" ht="21" customHeight="1" x14ac:dyDescent="0.65">
      <c r="A86" s="185" t="s">
        <v>47</v>
      </c>
      <c r="B86" s="179"/>
      <c r="C86" s="233">
        <v>3235407</v>
      </c>
      <c r="D86" s="180"/>
      <c r="E86" s="182">
        <v>2574360</v>
      </c>
      <c r="F86" s="180"/>
      <c r="G86" s="184">
        <v>0</v>
      </c>
      <c r="H86" s="180"/>
      <c r="I86" s="184">
        <v>0</v>
      </c>
    </row>
    <row r="87" spans="1:9" ht="21" customHeight="1" x14ac:dyDescent="0.65">
      <c r="A87" s="150" t="s">
        <v>295</v>
      </c>
      <c r="B87" s="179">
        <v>12</v>
      </c>
      <c r="C87" s="184">
        <v>0</v>
      </c>
      <c r="D87" s="317"/>
      <c r="E87" s="187">
        <v>230483</v>
      </c>
      <c r="F87" s="317"/>
      <c r="G87" s="184">
        <v>0</v>
      </c>
      <c r="H87" s="318"/>
      <c r="I87" s="209">
        <v>0</v>
      </c>
    </row>
    <row r="88" spans="1:9" ht="21" customHeight="1" x14ac:dyDescent="0.65">
      <c r="A88" s="189" t="s">
        <v>28</v>
      </c>
      <c r="B88" s="179"/>
      <c r="C88" s="200">
        <f>SUM(C82:C87)</f>
        <v>371982824</v>
      </c>
      <c r="D88" s="192"/>
      <c r="E88" s="200">
        <f>SUM(E82:E87)</f>
        <v>352006490</v>
      </c>
      <c r="F88" s="192"/>
      <c r="G88" s="200">
        <f>SUM(G82:G87)</f>
        <v>108679933</v>
      </c>
      <c r="H88" s="192"/>
      <c r="I88" s="200">
        <f>SUM(I82:I87)</f>
        <v>116536562</v>
      </c>
    </row>
    <row r="89" spans="1:9" ht="21" customHeight="1" x14ac:dyDescent="0.7">
      <c r="A89" s="194"/>
      <c r="B89" s="179"/>
      <c r="C89" s="195"/>
      <c r="D89" s="195"/>
      <c r="E89" s="195"/>
      <c r="F89" s="195"/>
      <c r="G89" s="195"/>
      <c r="H89" s="195"/>
      <c r="I89" s="195"/>
    </row>
    <row r="90" spans="1:9" ht="21" customHeight="1" x14ac:dyDescent="0.65">
      <c r="A90" s="189" t="s">
        <v>13</v>
      </c>
      <c r="B90" s="179"/>
      <c r="C90" s="191">
        <f>C79+C88</f>
        <v>606881395</v>
      </c>
      <c r="D90" s="192"/>
      <c r="E90" s="191">
        <f>E79+E88</f>
        <v>555934464</v>
      </c>
      <c r="F90" s="192"/>
      <c r="G90" s="202">
        <f>G79+G88</f>
        <v>145229387</v>
      </c>
      <c r="H90" s="192"/>
      <c r="I90" s="202">
        <f>I79+I88</f>
        <v>140496231</v>
      </c>
    </row>
    <row r="91" spans="1:9" ht="21" customHeight="1" x14ac:dyDescent="0.7">
      <c r="A91" s="194"/>
      <c r="B91" s="179"/>
      <c r="C91" s="195"/>
      <c r="D91" s="192"/>
      <c r="E91" s="195"/>
      <c r="F91" s="192"/>
      <c r="G91" s="195"/>
      <c r="H91" s="192"/>
      <c r="I91" s="195"/>
    </row>
    <row r="92" spans="1:9" ht="21" customHeight="1" x14ac:dyDescent="0.65">
      <c r="A92" s="220" t="s">
        <v>24</v>
      </c>
      <c r="B92" s="198"/>
      <c r="C92" s="180"/>
      <c r="D92" s="180"/>
      <c r="E92" s="180"/>
      <c r="F92" s="180"/>
      <c r="G92" s="180"/>
      <c r="H92" s="180"/>
      <c r="I92" s="180"/>
    </row>
    <row r="93" spans="1:9" ht="21" customHeight="1" x14ac:dyDescent="0.65">
      <c r="A93" s="220" t="s">
        <v>25</v>
      </c>
      <c r="B93" s="198"/>
      <c r="C93" s="180"/>
      <c r="D93" s="180"/>
      <c r="E93" s="180"/>
      <c r="F93" s="180"/>
      <c r="G93" s="180"/>
      <c r="H93" s="180"/>
      <c r="I93" s="180"/>
    </row>
    <row r="94" spans="1:9" ht="21" customHeight="1" x14ac:dyDescent="0.65">
      <c r="A94" s="223" t="s">
        <v>87</v>
      </c>
      <c r="B94" s="198"/>
      <c r="C94" s="180"/>
      <c r="D94" s="180"/>
      <c r="E94" s="180"/>
      <c r="F94" s="180"/>
      <c r="G94" s="180"/>
      <c r="H94" s="180"/>
      <c r="I94" s="180"/>
    </row>
    <row r="95" spans="1:9" ht="21" customHeight="1" x14ac:dyDescent="0.7">
      <c r="A95" s="238"/>
      <c r="B95" s="198"/>
      <c r="C95" s="180"/>
      <c r="D95" s="180"/>
      <c r="E95" s="180"/>
      <c r="F95" s="180"/>
      <c r="G95" s="180"/>
      <c r="H95" s="225"/>
      <c r="I95" s="313" t="s">
        <v>89</v>
      </c>
    </row>
    <row r="96" spans="1:9" s="198" customFormat="1" ht="21" customHeight="1" x14ac:dyDescent="0.3">
      <c r="A96" s="224"/>
      <c r="C96" s="356" t="s">
        <v>0</v>
      </c>
      <c r="D96" s="356"/>
      <c r="E96" s="356"/>
      <c r="F96" s="192"/>
      <c r="G96" s="356" t="s">
        <v>36</v>
      </c>
      <c r="H96" s="356"/>
      <c r="I96" s="356"/>
    </row>
    <row r="97" spans="1:9" s="198" customFormat="1" ht="21" customHeight="1" x14ac:dyDescent="0.3">
      <c r="A97" s="226"/>
      <c r="B97" s="197"/>
      <c r="C97" s="354" t="s">
        <v>7</v>
      </c>
      <c r="D97" s="354"/>
      <c r="E97" s="354"/>
      <c r="F97" s="195"/>
      <c r="G97" s="355" t="s">
        <v>240</v>
      </c>
      <c r="H97" s="355"/>
      <c r="I97" s="355"/>
    </row>
    <row r="98" spans="1:9" ht="21" customHeight="1" x14ac:dyDescent="0.65">
      <c r="A98" s="239"/>
      <c r="B98" s="197"/>
      <c r="C98" s="227" t="s">
        <v>212</v>
      </c>
      <c r="D98" s="228"/>
      <c r="E98" s="227" t="s">
        <v>32</v>
      </c>
      <c r="F98" s="229"/>
      <c r="G98" s="227" t="s">
        <v>212</v>
      </c>
      <c r="H98" s="228"/>
      <c r="I98" s="227" t="s">
        <v>32</v>
      </c>
    </row>
    <row r="99" spans="1:9" ht="21" customHeight="1" x14ac:dyDescent="0.65">
      <c r="A99" s="239"/>
      <c r="B99" s="179" t="s">
        <v>37</v>
      </c>
      <c r="C99" s="231">
        <v>2022</v>
      </c>
      <c r="D99" s="231"/>
      <c r="E99" s="231">
        <v>2021</v>
      </c>
      <c r="F99" s="231"/>
      <c r="G99" s="231">
        <v>2022</v>
      </c>
      <c r="H99" s="231"/>
      <c r="I99" s="231">
        <v>2021</v>
      </c>
    </row>
    <row r="100" spans="1:9" ht="21" customHeight="1" x14ac:dyDescent="0.65">
      <c r="A100" s="223" t="s">
        <v>200</v>
      </c>
      <c r="B100" s="179"/>
      <c r="C100" s="46" t="s">
        <v>162</v>
      </c>
      <c r="D100" s="34"/>
      <c r="E100" s="46"/>
      <c r="F100" s="314"/>
      <c r="G100" s="46" t="s">
        <v>162</v>
      </c>
      <c r="H100" s="34"/>
      <c r="I100" s="46"/>
    </row>
    <row r="101" spans="1:9" ht="21" customHeight="1" x14ac:dyDescent="0.65">
      <c r="A101" s="223" t="s">
        <v>114</v>
      </c>
      <c r="B101" s="179"/>
      <c r="C101" s="231"/>
      <c r="D101" s="232"/>
      <c r="E101" s="231"/>
      <c r="F101" s="232"/>
      <c r="G101" s="231"/>
      <c r="H101" s="232"/>
      <c r="I101" s="231"/>
    </row>
    <row r="102" spans="1:9" ht="21" customHeight="1" x14ac:dyDescent="0.65">
      <c r="A102" s="193" t="s">
        <v>196</v>
      </c>
      <c r="B102" s="179"/>
      <c r="C102" s="180"/>
      <c r="D102" s="180"/>
      <c r="E102" s="180"/>
      <c r="F102" s="180"/>
      <c r="G102" s="180"/>
      <c r="H102" s="180"/>
      <c r="I102" s="180"/>
    </row>
    <row r="103" spans="1:9" ht="21" customHeight="1" x14ac:dyDescent="0.65">
      <c r="A103" s="185" t="s">
        <v>38</v>
      </c>
      <c r="B103" s="179"/>
      <c r="C103" s="180"/>
      <c r="D103" s="180"/>
      <c r="E103" s="180"/>
      <c r="F103" s="180"/>
      <c r="G103" s="180"/>
      <c r="H103" s="180"/>
      <c r="I103" s="180"/>
    </row>
    <row r="104" spans="1:9" ht="21" customHeight="1" x14ac:dyDescent="0.65">
      <c r="A104" s="203" t="s">
        <v>247</v>
      </c>
      <c r="B104" s="179"/>
      <c r="C104" s="180"/>
      <c r="D104" s="180"/>
      <c r="E104" s="180"/>
      <c r="F104" s="180"/>
      <c r="G104" s="180"/>
      <c r="H104" s="180"/>
      <c r="I104" s="180"/>
    </row>
    <row r="105" spans="1:9" ht="21" customHeight="1" thickBot="1" x14ac:dyDescent="0.7">
      <c r="A105" s="203" t="s">
        <v>248</v>
      </c>
      <c r="B105" s="179"/>
      <c r="C105" s="319">
        <v>9291530</v>
      </c>
      <c r="D105" s="180"/>
      <c r="E105" s="320">
        <v>9291530</v>
      </c>
      <c r="F105" s="180"/>
      <c r="G105" s="319">
        <v>9291530</v>
      </c>
      <c r="H105" s="180"/>
      <c r="I105" s="204">
        <v>9291530</v>
      </c>
    </row>
    <row r="106" spans="1:9" ht="21" customHeight="1" thickTop="1" x14ac:dyDescent="0.65">
      <c r="A106" s="203" t="s">
        <v>296</v>
      </c>
      <c r="B106" s="179"/>
      <c r="C106" s="321"/>
      <c r="D106" s="180"/>
      <c r="E106" s="321"/>
      <c r="F106" s="180"/>
      <c r="G106" s="188"/>
      <c r="H106" s="180"/>
      <c r="I106" s="188"/>
    </row>
    <row r="107" spans="1:9" ht="21" customHeight="1" x14ac:dyDescent="0.65">
      <c r="A107" s="203" t="s">
        <v>248</v>
      </c>
      <c r="B107" s="179"/>
      <c r="C107" s="233">
        <v>8611242</v>
      </c>
      <c r="D107" s="180"/>
      <c r="E107" s="182">
        <v>8611242</v>
      </c>
      <c r="F107" s="180"/>
      <c r="G107" s="233">
        <v>8611242</v>
      </c>
      <c r="H107" s="180"/>
      <c r="I107" s="180">
        <v>8611242</v>
      </c>
    </row>
    <row r="108" spans="1:9" ht="21" customHeight="1" x14ac:dyDescent="0.65">
      <c r="A108" s="150" t="s">
        <v>176</v>
      </c>
      <c r="B108" s="179"/>
      <c r="C108" s="188"/>
      <c r="D108" s="188"/>
      <c r="E108" s="188"/>
      <c r="F108" s="188"/>
      <c r="G108" s="188"/>
      <c r="H108" s="188"/>
      <c r="I108" s="188"/>
    </row>
    <row r="109" spans="1:9" ht="21" customHeight="1" x14ac:dyDescent="0.65">
      <c r="A109" s="150" t="s">
        <v>177</v>
      </c>
      <c r="B109" s="179"/>
      <c r="C109" s="233">
        <v>57298909</v>
      </c>
      <c r="D109" s="180"/>
      <c r="E109" s="182">
        <v>57298909</v>
      </c>
      <c r="F109" s="180"/>
      <c r="G109" s="233">
        <v>56408882</v>
      </c>
      <c r="H109" s="180"/>
      <c r="I109" s="315">
        <v>56408882</v>
      </c>
    </row>
    <row r="110" spans="1:9" ht="21" customHeight="1" x14ac:dyDescent="0.65">
      <c r="A110" s="150" t="s">
        <v>209</v>
      </c>
      <c r="B110" s="179"/>
      <c r="C110" s="233">
        <v>3548471</v>
      </c>
      <c r="D110" s="180"/>
      <c r="E110" s="182">
        <v>3582872</v>
      </c>
      <c r="F110" s="180"/>
      <c r="G110" s="233">
        <v>3470021</v>
      </c>
      <c r="H110" s="180"/>
      <c r="I110" s="315">
        <v>3470021</v>
      </c>
    </row>
    <row r="111" spans="1:9" ht="21" customHeight="1" x14ac:dyDescent="0.65">
      <c r="A111" s="150" t="s">
        <v>179</v>
      </c>
      <c r="B111" s="179"/>
      <c r="C111" s="182"/>
      <c r="D111" s="180"/>
      <c r="E111" s="182"/>
      <c r="F111" s="180"/>
      <c r="G111" s="233"/>
      <c r="H111" s="180"/>
      <c r="I111" s="315"/>
    </row>
    <row r="112" spans="1:9" ht="21" customHeight="1" x14ac:dyDescent="0.65">
      <c r="A112" s="150" t="s">
        <v>146</v>
      </c>
      <c r="B112" s="179"/>
      <c r="C112" s="233">
        <v>4486317</v>
      </c>
      <c r="D112" s="180"/>
      <c r="E112" s="182">
        <v>5458941</v>
      </c>
      <c r="F112" s="180"/>
      <c r="G112" s="184">
        <v>0</v>
      </c>
      <c r="H112" s="180"/>
      <c r="I112" s="184">
        <v>0</v>
      </c>
    </row>
    <row r="113" spans="1:9" ht="21" customHeight="1" x14ac:dyDescent="0.65">
      <c r="A113" s="150" t="s">
        <v>126</v>
      </c>
      <c r="B113" s="179"/>
      <c r="C113" s="235">
        <v>-9917</v>
      </c>
      <c r="D113" s="180"/>
      <c r="E113" s="184">
        <v>-9917</v>
      </c>
      <c r="F113" s="180"/>
      <c r="G113" s="235">
        <v>490423</v>
      </c>
      <c r="H113" s="180"/>
      <c r="I113" s="315">
        <v>490423</v>
      </c>
    </row>
    <row r="114" spans="1:9" ht="21" customHeight="1" x14ac:dyDescent="0.65">
      <c r="A114" s="185" t="s">
        <v>29</v>
      </c>
      <c r="B114" s="179"/>
      <c r="C114" s="180"/>
      <c r="D114" s="180"/>
      <c r="E114" s="180"/>
      <c r="F114" s="180"/>
      <c r="G114" s="180"/>
      <c r="H114" s="180"/>
      <c r="I114" s="180"/>
    </row>
    <row r="115" spans="1:9" ht="21" customHeight="1" x14ac:dyDescent="0.65">
      <c r="A115" s="185" t="s">
        <v>48</v>
      </c>
      <c r="B115" s="179"/>
      <c r="C115" s="180"/>
      <c r="D115" s="180"/>
      <c r="E115" s="180"/>
      <c r="F115" s="180"/>
      <c r="G115" s="180"/>
      <c r="H115" s="180"/>
      <c r="I115" s="180"/>
    </row>
    <row r="116" spans="1:9" ht="21" customHeight="1" x14ac:dyDescent="0.65">
      <c r="A116" s="150" t="s">
        <v>39</v>
      </c>
      <c r="B116" s="179"/>
      <c r="C116" s="233">
        <v>929166</v>
      </c>
      <c r="D116" s="180"/>
      <c r="E116" s="182">
        <v>929166</v>
      </c>
      <c r="F116" s="180"/>
      <c r="G116" s="233">
        <v>929166</v>
      </c>
      <c r="H116" s="180"/>
      <c r="I116" s="182">
        <v>929166</v>
      </c>
    </row>
    <row r="117" spans="1:9" ht="21" customHeight="1" x14ac:dyDescent="0.65">
      <c r="A117" s="185" t="s">
        <v>52</v>
      </c>
      <c r="B117" s="179"/>
      <c r="C117" s="233">
        <v>132440498</v>
      </c>
      <c r="D117" s="188"/>
      <c r="E117" s="182">
        <v>127749010</v>
      </c>
      <c r="F117" s="188"/>
      <c r="G117" s="233">
        <v>66030964</v>
      </c>
      <c r="H117" s="188"/>
      <c r="I117" s="188">
        <v>48369402</v>
      </c>
    </row>
    <row r="118" spans="1:9" ht="21" customHeight="1" x14ac:dyDescent="0.65">
      <c r="A118" s="150" t="s">
        <v>249</v>
      </c>
      <c r="B118" s="179"/>
      <c r="C118" s="233">
        <v>-10332356</v>
      </c>
      <c r="D118" s="188"/>
      <c r="E118" s="182">
        <v>-10332356</v>
      </c>
      <c r="F118" s="188"/>
      <c r="G118" s="233">
        <v>-6244707</v>
      </c>
      <c r="H118" s="188"/>
      <c r="I118" s="184">
        <v>-6244707</v>
      </c>
    </row>
    <row r="119" spans="1:9" ht="21" customHeight="1" x14ac:dyDescent="0.65">
      <c r="A119" s="150" t="s">
        <v>180</v>
      </c>
      <c r="B119" s="179"/>
      <c r="C119" s="205">
        <v>40041066</v>
      </c>
      <c r="D119" s="315"/>
      <c r="E119" s="205">
        <v>9279320</v>
      </c>
      <c r="F119" s="315"/>
      <c r="G119" s="205">
        <v>7792302</v>
      </c>
      <c r="H119" s="315"/>
      <c r="I119" s="322">
        <v>5522711</v>
      </c>
    </row>
    <row r="120" spans="1:9" s="240" customFormat="1" ht="21" customHeight="1" x14ac:dyDescent="0.7">
      <c r="A120" s="189" t="s">
        <v>193</v>
      </c>
      <c r="B120" s="206"/>
      <c r="C120" s="207">
        <f>SUM(C107:C119)</f>
        <v>237013396</v>
      </c>
      <c r="D120" s="192"/>
      <c r="E120" s="207">
        <f>SUM(E107:E119)</f>
        <v>202567187</v>
      </c>
      <c r="F120" s="192"/>
      <c r="G120" s="207">
        <f>SUM(G107:G119)</f>
        <v>137488293</v>
      </c>
      <c r="H120" s="192"/>
      <c r="I120" s="207">
        <f>SUM(I107:I119)</f>
        <v>117557140</v>
      </c>
    </row>
    <row r="121" spans="1:9" s="240" customFormat="1" ht="21" customHeight="1" x14ac:dyDescent="0.7">
      <c r="A121" s="150" t="s">
        <v>168</v>
      </c>
      <c r="B121" s="179">
        <v>8</v>
      </c>
      <c r="C121" s="323">
        <v>15000000</v>
      </c>
      <c r="D121" s="74"/>
      <c r="E121" s="323">
        <v>15000000</v>
      </c>
      <c r="F121" s="74"/>
      <c r="G121" s="323">
        <v>15000000</v>
      </c>
      <c r="H121" s="74"/>
      <c r="I121" s="323">
        <v>15000000</v>
      </c>
    </row>
    <row r="122" spans="1:9" s="240" customFormat="1" ht="21" customHeight="1" x14ac:dyDescent="0.7">
      <c r="A122" s="189" t="s">
        <v>201</v>
      </c>
      <c r="B122" s="206"/>
      <c r="C122" s="192"/>
      <c r="D122" s="192"/>
      <c r="E122" s="192"/>
      <c r="F122" s="192"/>
      <c r="G122" s="208"/>
      <c r="H122" s="192"/>
      <c r="I122" s="208"/>
    </row>
    <row r="123" spans="1:9" s="240" customFormat="1" ht="21" customHeight="1" x14ac:dyDescent="0.7">
      <c r="A123" s="189" t="s">
        <v>202</v>
      </c>
      <c r="B123" s="206"/>
      <c r="C123" s="207">
        <f>SUM(C120:C121)</f>
        <v>252013396</v>
      </c>
      <c r="D123" s="192"/>
      <c r="E123" s="207">
        <f>SUM(E120:E121)</f>
        <v>217567187</v>
      </c>
      <c r="F123" s="192"/>
      <c r="G123" s="207">
        <f>SUM(G120:G121)</f>
        <v>152488293</v>
      </c>
      <c r="H123" s="192"/>
      <c r="I123" s="207">
        <f>SUM(I120:I121)</f>
        <v>132557140</v>
      </c>
    </row>
    <row r="124" spans="1:9" ht="21" customHeight="1" x14ac:dyDescent="0.65">
      <c r="A124" s="150" t="s">
        <v>94</v>
      </c>
      <c r="B124" s="179"/>
      <c r="C124" s="199">
        <v>44734556</v>
      </c>
      <c r="D124" s="180"/>
      <c r="E124" s="199">
        <v>72070687</v>
      </c>
      <c r="F124" s="180"/>
      <c r="G124" s="209">
        <v>0</v>
      </c>
      <c r="H124" s="186"/>
      <c r="I124" s="209">
        <v>0</v>
      </c>
    </row>
    <row r="125" spans="1:9" ht="21" customHeight="1" x14ac:dyDescent="0.65">
      <c r="A125" s="189" t="s">
        <v>181</v>
      </c>
      <c r="B125" s="179"/>
      <c r="C125" s="191">
        <f>SUM(C123:C124)</f>
        <v>296747952</v>
      </c>
      <c r="D125" s="192"/>
      <c r="E125" s="191">
        <f>SUM(E123:E124)</f>
        <v>289637874</v>
      </c>
      <c r="F125" s="192"/>
      <c r="G125" s="191">
        <f>SUM(G123:G124)</f>
        <v>152488293</v>
      </c>
      <c r="H125" s="192"/>
      <c r="I125" s="191">
        <f>SUM(I123:I124)</f>
        <v>132557140</v>
      </c>
    </row>
    <row r="126" spans="1:9" ht="21" customHeight="1" x14ac:dyDescent="0.7">
      <c r="A126" s="194"/>
      <c r="B126" s="179"/>
      <c r="C126" s="195"/>
      <c r="D126" s="192"/>
      <c r="E126" s="195"/>
      <c r="F126" s="192"/>
      <c r="G126" s="195"/>
      <c r="H126" s="192"/>
      <c r="I126" s="195"/>
    </row>
    <row r="127" spans="1:9" ht="21" customHeight="1" thickBot="1" x14ac:dyDescent="0.7">
      <c r="A127" s="189" t="s">
        <v>182</v>
      </c>
      <c r="B127" s="179"/>
      <c r="C127" s="196">
        <f>C90+C125</f>
        <v>903629347</v>
      </c>
      <c r="D127" s="192"/>
      <c r="E127" s="196">
        <f>E90+E125</f>
        <v>845572338</v>
      </c>
      <c r="F127" s="192"/>
      <c r="G127" s="196">
        <f>G90+G125</f>
        <v>297717680</v>
      </c>
      <c r="H127" s="192"/>
      <c r="I127" s="196">
        <f>I90+I125</f>
        <v>273053371</v>
      </c>
    </row>
    <row r="128" spans="1:9" ht="21" customHeight="1" thickTop="1" x14ac:dyDescent="0.7">
      <c r="A128" s="194"/>
      <c r="B128" s="179"/>
      <c r="C128" s="195"/>
      <c r="D128" s="192"/>
      <c r="E128" s="195"/>
      <c r="F128" s="192"/>
      <c r="G128" s="195"/>
      <c r="H128" s="192"/>
      <c r="I128" s="195"/>
    </row>
  </sheetData>
  <mergeCells count="16">
    <mergeCell ref="C62:E62"/>
    <mergeCell ref="G62:I62"/>
    <mergeCell ref="C96:E96"/>
    <mergeCell ref="G96:I96"/>
    <mergeCell ref="C97:E97"/>
    <mergeCell ref="G97:I97"/>
    <mergeCell ref="C34:E34"/>
    <mergeCell ref="G34:I34"/>
    <mergeCell ref="C61:E61"/>
    <mergeCell ref="G61:I61"/>
    <mergeCell ref="C5:E5"/>
    <mergeCell ref="G5:I5"/>
    <mergeCell ref="C6:E6"/>
    <mergeCell ref="G6:I6"/>
    <mergeCell ref="C33:E33"/>
    <mergeCell ref="G33:I33"/>
  </mergeCells>
  <pageMargins left="0.7" right="0.8" top="0.48" bottom="0.5" header="0.5" footer="0.5"/>
  <pageSetup paperSize="9" scale="82" firstPageNumber="2" orientation="portrait" useFirstPageNumber="1" r:id="rId1"/>
  <headerFooter>
    <oddFooter>&amp;L The accompanying notes are an integral part of these financial statements.
&amp;C&amp;P</oddFooter>
  </headerFooter>
  <rowBreaks count="3" manualBreakCount="3">
    <brk id="28" max="16383" man="1"/>
    <brk id="56" max="16383" man="1"/>
    <brk id="9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showGridLines="0" view="pageBreakPreview" zoomScale="115" zoomScaleNormal="66" zoomScaleSheetLayoutView="115" zoomScalePageLayoutView="70" workbookViewId="0">
      <selection activeCell="D6" sqref="D6:F6"/>
    </sheetView>
  </sheetViews>
  <sheetFormatPr defaultColWidth="9.1796875" defaultRowHeight="21.75" customHeight="1" x14ac:dyDescent="0.3"/>
  <cols>
    <col min="1" max="1" width="3.453125" style="78" customWidth="1"/>
    <col min="2" max="2" width="44" style="78" customWidth="1"/>
    <col min="3" max="3" width="8.81640625" style="77" customWidth="1"/>
    <col min="4" max="4" width="14" style="324" bestFit="1" customWidth="1"/>
    <col min="5" max="5" width="0.81640625" style="324" customWidth="1"/>
    <col min="6" max="6" width="14" style="324" bestFit="1" customWidth="1"/>
    <col min="7" max="7" width="0.81640625" style="324" customWidth="1"/>
    <col min="8" max="8" width="12.453125" style="324" customWidth="1"/>
    <col min="9" max="9" width="0.81640625" style="324" customWidth="1"/>
    <col min="10" max="10" width="12.453125" style="324" customWidth="1"/>
    <col min="11" max="16384" width="9.1796875" style="66"/>
  </cols>
  <sheetData>
    <row r="1" spans="1:10" ht="21.75" customHeight="1" x14ac:dyDescent="0.3">
      <c r="A1" s="352" t="s">
        <v>24</v>
      </c>
      <c r="B1" s="64"/>
      <c r="C1" s="62"/>
    </row>
    <row r="2" spans="1:10" ht="21.75" customHeight="1" x14ac:dyDescent="0.3">
      <c r="A2" s="352" t="s">
        <v>25</v>
      </c>
      <c r="B2" s="64"/>
      <c r="C2" s="62"/>
    </row>
    <row r="3" spans="1:10" ht="21.75" customHeight="1" x14ac:dyDescent="0.3">
      <c r="A3" s="64" t="s">
        <v>130</v>
      </c>
      <c r="B3" s="73"/>
      <c r="C3" s="62"/>
    </row>
    <row r="4" spans="1:10" ht="18" customHeight="1" x14ac:dyDescent="0.3">
      <c r="A4" s="67"/>
      <c r="B4" s="67"/>
      <c r="C4" s="62"/>
      <c r="H4" s="241"/>
      <c r="I4" s="349"/>
      <c r="J4" s="348" t="s">
        <v>89</v>
      </c>
    </row>
    <row r="5" spans="1:10" ht="21.65" customHeight="1" x14ac:dyDescent="0.3">
      <c r="A5" s="67"/>
      <c r="B5" s="67"/>
      <c r="C5" s="62"/>
      <c r="D5" s="359" t="s">
        <v>0</v>
      </c>
      <c r="E5" s="359"/>
      <c r="F5" s="359"/>
      <c r="G5" s="347"/>
      <c r="H5" s="359" t="s">
        <v>36</v>
      </c>
      <c r="I5" s="359"/>
      <c r="J5" s="359"/>
    </row>
    <row r="6" spans="1:10" ht="21.65" customHeight="1" x14ac:dyDescent="0.3">
      <c r="A6" s="67"/>
      <c r="B6" s="67"/>
      <c r="C6" s="62"/>
      <c r="D6" s="360" t="s">
        <v>7</v>
      </c>
      <c r="E6" s="360"/>
      <c r="F6" s="360"/>
      <c r="G6" s="347"/>
      <c r="H6" s="360" t="s">
        <v>7</v>
      </c>
      <c r="I6" s="360"/>
      <c r="J6" s="360"/>
    </row>
    <row r="7" spans="1:10" ht="21.65" customHeight="1" x14ac:dyDescent="0.3">
      <c r="A7" s="67"/>
      <c r="B7" s="67"/>
      <c r="C7" s="62"/>
      <c r="D7" s="361" t="s">
        <v>132</v>
      </c>
      <c r="E7" s="361"/>
      <c r="F7" s="361"/>
      <c r="G7" s="346"/>
      <c r="H7" s="361" t="s">
        <v>132</v>
      </c>
      <c r="I7" s="361"/>
      <c r="J7" s="361"/>
    </row>
    <row r="8" spans="1:10" ht="21.65" customHeight="1" x14ac:dyDescent="0.3">
      <c r="A8" s="64"/>
      <c r="B8" s="64"/>
      <c r="C8" s="66"/>
      <c r="D8" s="357" t="s">
        <v>212</v>
      </c>
      <c r="E8" s="358"/>
      <c r="F8" s="358"/>
      <c r="G8" s="346"/>
      <c r="H8" s="357" t="s">
        <v>212</v>
      </c>
      <c r="I8" s="358"/>
      <c r="J8" s="358"/>
    </row>
    <row r="9" spans="1:10" ht="21.65" customHeight="1" x14ac:dyDescent="0.3">
      <c r="A9" s="64"/>
      <c r="B9" s="64"/>
      <c r="C9" s="62" t="s">
        <v>37</v>
      </c>
      <c r="D9" s="345">
        <v>2022</v>
      </c>
      <c r="E9" s="344"/>
      <c r="F9" s="345">
        <v>2021</v>
      </c>
      <c r="G9" s="344"/>
      <c r="H9" s="345">
        <v>2022</v>
      </c>
      <c r="I9" s="344"/>
      <c r="J9" s="345">
        <v>2021</v>
      </c>
    </row>
    <row r="10" spans="1:10" ht="21.75" customHeight="1" x14ac:dyDescent="0.3">
      <c r="A10" s="76" t="s">
        <v>107</v>
      </c>
      <c r="B10" s="76"/>
      <c r="C10" s="62"/>
      <c r="D10" s="301"/>
      <c r="E10" s="301"/>
      <c r="F10" s="301"/>
      <c r="G10" s="301"/>
      <c r="H10" s="301"/>
      <c r="I10" s="301"/>
      <c r="J10" s="301"/>
    </row>
    <row r="11" spans="1:10" ht="21.75" customHeight="1" x14ac:dyDescent="0.3">
      <c r="A11" s="67" t="s">
        <v>45</v>
      </c>
      <c r="B11" s="67"/>
      <c r="C11" s="62"/>
      <c r="D11" s="299">
        <v>155995759</v>
      </c>
      <c r="E11" s="301"/>
      <c r="F11" s="299">
        <v>129637646</v>
      </c>
      <c r="G11" s="301"/>
      <c r="H11" s="299">
        <v>6812378</v>
      </c>
      <c r="I11" s="343"/>
      <c r="J11" s="340">
        <v>7504348</v>
      </c>
    </row>
    <row r="12" spans="1:10" ht="21.75" customHeight="1" x14ac:dyDescent="0.3">
      <c r="A12" s="67" t="s">
        <v>133</v>
      </c>
      <c r="B12" s="67"/>
      <c r="C12" s="77">
        <v>4</v>
      </c>
      <c r="D12" s="143">
        <v>680679</v>
      </c>
      <c r="E12" s="301"/>
      <c r="F12" s="143">
        <v>554786</v>
      </c>
      <c r="G12" s="301"/>
      <c r="H12" s="143">
        <v>8465922</v>
      </c>
      <c r="I12" s="343"/>
      <c r="J12" s="143">
        <v>283403</v>
      </c>
    </row>
    <row r="13" spans="1:10" ht="21.75" customHeight="1" x14ac:dyDescent="0.3">
      <c r="A13" s="67" t="s">
        <v>22</v>
      </c>
      <c r="B13" s="67"/>
      <c r="C13" s="62"/>
      <c r="D13" s="299">
        <v>207642</v>
      </c>
      <c r="E13" s="301"/>
      <c r="F13" s="299">
        <v>221056</v>
      </c>
      <c r="G13" s="301"/>
      <c r="H13" s="299">
        <v>178659</v>
      </c>
      <c r="I13" s="343"/>
      <c r="J13" s="340">
        <v>324848</v>
      </c>
    </row>
    <row r="14" spans="1:10" ht="21.75" customHeight="1" x14ac:dyDescent="0.3">
      <c r="A14" s="67" t="s">
        <v>115</v>
      </c>
      <c r="B14" s="67"/>
      <c r="C14" s="62"/>
      <c r="D14" s="299">
        <v>60124</v>
      </c>
      <c r="E14" s="301"/>
      <c r="F14" s="299">
        <v>64008</v>
      </c>
      <c r="G14" s="301"/>
      <c r="H14" s="299">
        <v>7671462</v>
      </c>
      <c r="I14" s="343"/>
      <c r="J14" s="340">
        <v>5538561</v>
      </c>
    </row>
    <row r="15" spans="1:10" ht="21.75" customHeight="1" x14ac:dyDescent="0.3">
      <c r="A15" s="67" t="s">
        <v>163</v>
      </c>
      <c r="B15" s="67"/>
      <c r="C15" s="62"/>
      <c r="D15" s="143">
        <v>0</v>
      </c>
      <c r="E15" s="301"/>
      <c r="F15" s="143">
        <v>182961</v>
      </c>
      <c r="G15" s="343"/>
      <c r="H15" s="143">
        <v>125712</v>
      </c>
      <c r="I15" s="343"/>
      <c r="J15" s="143">
        <v>69749</v>
      </c>
    </row>
    <row r="16" spans="1:10" ht="21.75" customHeight="1" x14ac:dyDescent="0.3">
      <c r="A16" s="203" t="s">
        <v>361</v>
      </c>
      <c r="B16" s="67"/>
      <c r="C16" s="62">
        <v>5</v>
      </c>
      <c r="D16" s="143">
        <v>1429983</v>
      </c>
      <c r="E16" s="301"/>
      <c r="F16" s="143">
        <v>0</v>
      </c>
      <c r="G16" s="343"/>
      <c r="H16" s="143">
        <v>608201</v>
      </c>
      <c r="I16" s="343"/>
      <c r="J16" s="143">
        <v>0</v>
      </c>
    </row>
    <row r="17" spans="1:10" ht="21.75" customHeight="1" x14ac:dyDescent="0.3">
      <c r="A17" s="78" t="s">
        <v>380</v>
      </c>
      <c r="B17" s="67"/>
      <c r="C17" s="62"/>
      <c r="D17" s="149">
        <v>0</v>
      </c>
      <c r="E17" s="301"/>
      <c r="F17" s="149">
        <v>486831</v>
      </c>
      <c r="G17" s="343"/>
      <c r="H17" s="149">
        <v>0</v>
      </c>
      <c r="I17" s="343"/>
      <c r="J17" s="149">
        <v>0</v>
      </c>
    </row>
    <row r="18" spans="1:10" ht="21.75" customHeight="1" x14ac:dyDescent="0.3">
      <c r="A18" s="67" t="s">
        <v>34</v>
      </c>
      <c r="B18" s="67"/>
      <c r="C18" s="62"/>
      <c r="D18" s="299">
        <v>1136917</v>
      </c>
      <c r="E18" s="301"/>
      <c r="F18" s="299">
        <v>541597</v>
      </c>
      <c r="G18" s="301"/>
      <c r="H18" s="299">
        <v>91649</v>
      </c>
      <c r="I18" s="343"/>
      <c r="J18" s="340">
        <v>12767</v>
      </c>
    </row>
    <row r="19" spans="1:10" ht="21.75" customHeight="1" x14ac:dyDescent="0.3">
      <c r="A19" s="64" t="s">
        <v>106</v>
      </c>
      <c r="B19" s="64"/>
      <c r="C19" s="62"/>
      <c r="D19" s="342">
        <f>SUM(D11:D18)</f>
        <v>159511104</v>
      </c>
      <c r="E19" s="341"/>
      <c r="F19" s="342">
        <f>SUM(F11:F18)</f>
        <v>131688885</v>
      </c>
      <c r="G19" s="341"/>
      <c r="H19" s="342">
        <f>SUM(H11:H18)</f>
        <v>23953983</v>
      </c>
      <c r="I19" s="341"/>
      <c r="J19" s="342">
        <f>SUM(J11:J18)</f>
        <v>13733676</v>
      </c>
    </row>
    <row r="20" spans="1:10" ht="5" customHeight="1" x14ac:dyDescent="0.3">
      <c r="A20" s="64"/>
      <c r="B20" s="64"/>
      <c r="C20" s="62"/>
      <c r="D20" s="301"/>
      <c r="E20" s="301"/>
      <c r="F20" s="301"/>
      <c r="G20" s="301"/>
      <c r="H20" s="301"/>
      <c r="I20" s="301"/>
      <c r="J20" s="301"/>
    </row>
    <row r="21" spans="1:10" ht="21.75" customHeight="1" x14ac:dyDescent="0.3">
      <c r="A21" s="76" t="s">
        <v>20</v>
      </c>
      <c r="B21" s="76"/>
      <c r="C21" s="62"/>
      <c r="D21" s="301"/>
      <c r="E21" s="301"/>
      <c r="F21" s="301"/>
      <c r="G21" s="301"/>
      <c r="H21" s="301"/>
      <c r="I21" s="301"/>
      <c r="J21" s="301"/>
    </row>
    <row r="22" spans="1:10" ht="21.75" customHeight="1" x14ac:dyDescent="0.3">
      <c r="A22" s="67" t="s">
        <v>53</v>
      </c>
      <c r="B22" s="67"/>
      <c r="C22" s="62"/>
      <c r="D22" s="299">
        <v>133371685</v>
      </c>
      <c r="E22" s="301"/>
      <c r="F22" s="299">
        <v>108401317</v>
      </c>
      <c r="G22" s="343"/>
      <c r="H22" s="299">
        <v>6307948</v>
      </c>
      <c r="I22" s="343"/>
      <c r="J22" s="340">
        <v>6375451</v>
      </c>
    </row>
    <row r="23" spans="1:10" ht="21.75" customHeight="1" x14ac:dyDescent="0.3">
      <c r="A23" s="67" t="s">
        <v>174</v>
      </c>
      <c r="B23" s="67"/>
      <c r="C23" s="62"/>
      <c r="D23" s="299">
        <v>5646427</v>
      </c>
      <c r="E23" s="301"/>
      <c r="F23" s="299">
        <v>4977017</v>
      </c>
      <c r="G23" s="343"/>
      <c r="H23" s="299">
        <v>234379</v>
      </c>
      <c r="I23" s="343"/>
      <c r="J23" s="340">
        <v>236062</v>
      </c>
    </row>
    <row r="24" spans="1:10" ht="21.75" customHeight="1" x14ac:dyDescent="0.3">
      <c r="A24" s="67" t="s">
        <v>63</v>
      </c>
      <c r="B24" s="67"/>
      <c r="C24" s="62"/>
      <c r="D24" s="299">
        <v>7917306</v>
      </c>
      <c r="E24" s="301"/>
      <c r="F24" s="299">
        <v>7320464</v>
      </c>
      <c r="G24" s="343"/>
      <c r="H24" s="299">
        <v>630883</v>
      </c>
      <c r="I24" s="343"/>
      <c r="J24" s="340">
        <v>590056</v>
      </c>
    </row>
    <row r="25" spans="1:10" ht="21.75" customHeight="1" x14ac:dyDescent="0.3">
      <c r="A25" s="67" t="s">
        <v>388</v>
      </c>
      <c r="B25" s="67"/>
      <c r="C25" s="62"/>
      <c r="D25" s="299">
        <v>-729144</v>
      </c>
      <c r="E25" s="301"/>
      <c r="F25" s="299">
        <v>525536</v>
      </c>
      <c r="G25" s="343"/>
      <c r="H25" s="143">
        <v>0</v>
      </c>
      <c r="I25" s="343"/>
      <c r="J25" s="143">
        <v>0</v>
      </c>
    </row>
    <row r="26" spans="1:10" ht="21.75" customHeight="1" x14ac:dyDescent="0.3">
      <c r="A26" s="67" t="s">
        <v>281</v>
      </c>
      <c r="B26" s="67"/>
      <c r="C26" s="62"/>
      <c r="D26" s="143">
        <v>-50585</v>
      </c>
      <c r="E26" s="301"/>
      <c r="F26" s="143">
        <v>9506</v>
      </c>
      <c r="G26" s="343"/>
      <c r="H26" s="143">
        <v>0</v>
      </c>
      <c r="I26" s="343"/>
      <c r="J26" s="143">
        <v>0</v>
      </c>
    </row>
    <row r="27" spans="1:10" ht="21.75" customHeight="1" x14ac:dyDescent="0.3">
      <c r="A27" s="67" t="s">
        <v>135</v>
      </c>
      <c r="B27" s="67"/>
      <c r="C27" s="62"/>
      <c r="D27" s="143">
        <v>208340</v>
      </c>
      <c r="E27" s="301"/>
      <c r="F27" s="143">
        <v>0</v>
      </c>
      <c r="G27" s="343"/>
      <c r="H27" s="143">
        <v>0</v>
      </c>
      <c r="I27" s="343"/>
      <c r="J27" s="143">
        <v>0</v>
      </c>
    </row>
    <row r="28" spans="1:10" ht="21.75" customHeight="1" x14ac:dyDescent="0.3">
      <c r="A28" s="78" t="s">
        <v>250</v>
      </c>
      <c r="C28" s="86"/>
      <c r="D28" s="299">
        <v>713570</v>
      </c>
      <c r="E28" s="301"/>
      <c r="F28" s="299">
        <v>638417</v>
      </c>
      <c r="G28" s="343"/>
      <c r="H28" s="299">
        <v>4211</v>
      </c>
      <c r="I28" s="343"/>
      <c r="J28" s="143">
        <v>2499</v>
      </c>
    </row>
    <row r="29" spans="1:10" ht="21.75" customHeight="1" x14ac:dyDescent="0.3">
      <c r="A29" s="67" t="s">
        <v>272</v>
      </c>
      <c r="B29" s="67"/>
      <c r="C29" s="62"/>
      <c r="D29" s="300">
        <v>3646513</v>
      </c>
      <c r="E29" s="301"/>
      <c r="F29" s="300">
        <v>3332453</v>
      </c>
      <c r="G29" s="343"/>
      <c r="H29" s="300">
        <v>1305067</v>
      </c>
      <c r="I29" s="343"/>
      <c r="J29" s="144">
        <v>1341153</v>
      </c>
    </row>
    <row r="30" spans="1:10" ht="21.75" customHeight="1" x14ac:dyDescent="0.3">
      <c r="A30" s="64" t="s">
        <v>21</v>
      </c>
      <c r="B30" s="64"/>
      <c r="C30" s="62"/>
      <c r="D30" s="342">
        <f>SUM(D22:D29)</f>
        <v>150724112</v>
      </c>
      <c r="E30" s="341"/>
      <c r="F30" s="342">
        <f>SUM(F22:F29)</f>
        <v>125204710</v>
      </c>
      <c r="G30" s="341"/>
      <c r="H30" s="342">
        <f>SUM(H22:H29)</f>
        <v>8482488</v>
      </c>
      <c r="I30" s="341"/>
      <c r="J30" s="342">
        <f>SUM(J22:J29)</f>
        <v>8545221</v>
      </c>
    </row>
    <row r="31" spans="1:10" ht="4.75" customHeight="1" x14ac:dyDescent="0.3">
      <c r="A31" s="64"/>
      <c r="B31" s="64"/>
      <c r="C31" s="62"/>
      <c r="D31" s="301"/>
      <c r="E31" s="301"/>
      <c r="F31" s="301"/>
      <c r="G31" s="301"/>
      <c r="H31" s="301"/>
      <c r="I31" s="301"/>
      <c r="J31" s="301"/>
    </row>
    <row r="32" spans="1:10" ht="21.75" customHeight="1" x14ac:dyDescent="0.3">
      <c r="A32" s="67" t="s">
        <v>364</v>
      </c>
      <c r="B32" s="64"/>
      <c r="C32" s="62"/>
      <c r="D32" s="301"/>
      <c r="E32" s="301"/>
      <c r="F32" s="301"/>
      <c r="G32" s="301"/>
      <c r="H32" s="301"/>
      <c r="I32" s="301"/>
      <c r="J32" s="301"/>
    </row>
    <row r="33" spans="1:10" s="65" customFormat="1" ht="21.75" customHeight="1" x14ac:dyDescent="0.3">
      <c r="A33" s="67" t="s">
        <v>303</v>
      </c>
      <c r="B33" s="66"/>
      <c r="C33" s="62"/>
      <c r="D33" s="300">
        <v>-792833</v>
      </c>
      <c r="E33" s="301"/>
      <c r="F33" s="300">
        <v>753229</v>
      </c>
      <c r="G33" s="343"/>
      <c r="H33" s="311">
        <v>0</v>
      </c>
      <c r="I33" s="343"/>
      <c r="J33" s="311">
        <v>0</v>
      </c>
    </row>
    <row r="34" spans="1:10" ht="21.75" customHeight="1" x14ac:dyDescent="0.3">
      <c r="A34" s="64" t="s">
        <v>297</v>
      </c>
      <c r="B34" s="64"/>
      <c r="C34" s="79"/>
      <c r="D34" s="336">
        <f>D19-D30+D33</f>
        <v>7994159</v>
      </c>
      <c r="E34" s="341"/>
      <c r="F34" s="336">
        <f>F19-F30+F33</f>
        <v>7237404</v>
      </c>
      <c r="G34" s="341"/>
      <c r="H34" s="336">
        <f>H19-H30+H33</f>
        <v>15471495</v>
      </c>
      <c r="I34" s="341"/>
      <c r="J34" s="336">
        <f>J19-J30+J33</f>
        <v>5188455</v>
      </c>
    </row>
    <row r="35" spans="1:10" ht="21.75" customHeight="1" x14ac:dyDescent="0.3">
      <c r="A35" s="67" t="s">
        <v>113</v>
      </c>
      <c r="B35" s="67"/>
      <c r="C35" s="62"/>
      <c r="D35" s="300">
        <v>3522356</v>
      </c>
      <c r="E35" s="301"/>
      <c r="F35" s="300">
        <v>1752191</v>
      </c>
      <c r="G35" s="343"/>
      <c r="H35" s="144">
        <v>1528956</v>
      </c>
      <c r="I35" s="343"/>
      <c r="J35" s="144">
        <v>-221793</v>
      </c>
    </row>
    <row r="36" spans="1:10" ht="21.75" customHeight="1" thickBot="1" x14ac:dyDescent="0.35">
      <c r="A36" s="64" t="s">
        <v>57</v>
      </c>
      <c r="B36" s="64"/>
      <c r="C36" s="62"/>
      <c r="D36" s="339">
        <f>D34-D35</f>
        <v>4471803</v>
      </c>
      <c r="E36" s="341"/>
      <c r="F36" s="339">
        <f>F34-F35</f>
        <v>5485213</v>
      </c>
      <c r="G36" s="341"/>
      <c r="H36" s="338">
        <f>H34-H35</f>
        <v>13942539</v>
      </c>
      <c r="I36" s="341"/>
      <c r="J36" s="338">
        <f>J34-J35</f>
        <v>5410248</v>
      </c>
    </row>
    <row r="37" spans="1:10" ht="6" customHeight="1" thickTop="1" x14ac:dyDescent="0.3">
      <c r="A37" s="64"/>
      <c r="B37" s="64"/>
      <c r="C37" s="62"/>
      <c r="D37" s="301"/>
      <c r="E37" s="301"/>
      <c r="F37" s="301"/>
      <c r="G37" s="301"/>
      <c r="H37" s="301"/>
      <c r="I37" s="301"/>
      <c r="J37" s="301"/>
    </row>
    <row r="38" spans="1:10" ht="21.75" customHeight="1" x14ac:dyDescent="0.3">
      <c r="A38" s="64" t="s">
        <v>78</v>
      </c>
      <c r="B38" s="67"/>
      <c r="C38" s="62"/>
      <c r="D38" s="301"/>
      <c r="E38" s="301"/>
      <c r="F38" s="301"/>
      <c r="G38" s="301"/>
      <c r="H38" s="301"/>
      <c r="I38" s="301"/>
      <c r="J38" s="301"/>
    </row>
    <row r="39" spans="1:10" ht="21.75" customHeight="1" x14ac:dyDescent="0.3">
      <c r="A39" s="67" t="s">
        <v>58</v>
      </c>
      <c r="B39" s="67"/>
      <c r="C39" s="62"/>
      <c r="D39" s="340">
        <v>4208112</v>
      </c>
      <c r="E39" s="301"/>
      <c r="F39" s="340">
        <v>4737296</v>
      </c>
      <c r="G39" s="301"/>
      <c r="H39" s="340">
        <f>H36</f>
        <v>13942539</v>
      </c>
      <c r="I39" s="301"/>
      <c r="J39" s="340">
        <f>J36</f>
        <v>5410248</v>
      </c>
    </row>
    <row r="40" spans="1:10" ht="21.75" customHeight="1" x14ac:dyDescent="0.3">
      <c r="A40" s="67" t="s">
        <v>96</v>
      </c>
      <c r="B40" s="67"/>
      <c r="C40" s="62"/>
      <c r="D40" s="340">
        <v>263691</v>
      </c>
      <c r="E40" s="301"/>
      <c r="F40" s="340">
        <v>747917</v>
      </c>
      <c r="G40" s="301"/>
      <c r="H40" s="145">
        <v>0</v>
      </c>
      <c r="I40" s="301"/>
      <c r="J40" s="145">
        <v>0</v>
      </c>
    </row>
    <row r="41" spans="1:10" ht="21.75" customHeight="1" thickBot="1" x14ac:dyDescent="0.35">
      <c r="A41" s="64" t="s">
        <v>57</v>
      </c>
      <c r="B41" s="64"/>
      <c r="C41" s="62"/>
      <c r="D41" s="339">
        <f>SUM(D39:D40)</f>
        <v>4471803</v>
      </c>
      <c r="E41" s="341"/>
      <c r="F41" s="339">
        <f>SUM(F39:F40)</f>
        <v>5485213</v>
      </c>
      <c r="G41" s="341"/>
      <c r="H41" s="339">
        <f>SUM(H39:H40)</f>
        <v>13942539</v>
      </c>
      <c r="I41" s="341"/>
      <c r="J41" s="339">
        <f>SUM(J39:J40)</f>
        <v>5410248</v>
      </c>
    </row>
    <row r="42" spans="1:10" ht="6.5" customHeight="1" thickTop="1" x14ac:dyDescent="0.3">
      <c r="A42" s="64"/>
      <c r="B42" s="64"/>
      <c r="C42" s="62"/>
      <c r="D42" s="301"/>
      <c r="E42" s="301"/>
      <c r="F42" s="301"/>
      <c r="G42" s="301"/>
      <c r="H42" s="301"/>
      <c r="I42" s="301"/>
      <c r="J42" s="301"/>
    </row>
    <row r="43" spans="1:10" ht="21.65" customHeight="1" thickBot="1" x14ac:dyDescent="0.35">
      <c r="A43" s="64" t="s">
        <v>84</v>
      </c>
      <c r="B43" s="64"/>
      <c r="C43" s="62">
        <v>10</v>
      </c>
      <c r="D43" s="146">
        <v>0.51</v>
      </c>
      <c r="E43" s="341"/>
      <c r="F43" s="146">
        <v>0.56999999999999995</v>
      </c>
      <c r="G43" s="341"/>
      <c r="H43" s="147">
        <v>1.64</v>
      </c>
      <c r="I43" s="341"/>
      <c r="J43" s="147">
        <v>0.63</v>
      </c>
    </row>
    <row r="44" spans="1:10" ht="21.75" customHeight="1" thickTop="1" thickBot="1" x14ac:dyDescent="0.35">
      <c r="A44" s="64" t="s">
        <v>267</v>
      </c>
      <c r="B44" s="64"/>
      <c r="C44" s="62">
        <v>10</v>
      </c>
      <c r="D44" s="146">
        <v>0.51</v>
      </c>
      <c r="E44" s="341"/>
      <c r="F44" s="146">
        <v>0.56999999999999995</v>
      </c>
      <c r="G44" s="341"/>
      <c r="H44" s="147">
        <v>1.64</v>
      </c>
      <c r="I44" s="341"/>
      <c r="J44" s="147">
        <v>0.61</v>
      </c>
    </row>
    <row r="45" spans="1:10" ht="21.75" customHeight="1" thickTop="1" x14ac:dyDescent="0.3">
      <c r="A45" s="352" t="s">
        <v>24</v>
      </c>
      <c r="B45" s="64"/>
      <c r="C45" s="64"/>
      <c r="D45" s="337"/>
      <c r="E45" s="337"/>
      <c r="F45" s="337"/>
    </row>
    <row r="46" spans="1:10" ht="21.75" customHeight="1" x14ac:dyDescent="0.3">
      <c r="A46" s="352" t="s">
        <v>25</v>
      </c>
      <c r="B46" s="64"/>
      <c r="C46" s="64"/>
      <c r="D46" s="337"/>
      <c r="E46" s="337"/>
      <c r="F46" s="337"/>
    </row>
    <row r="47" spans="1:10" ht="21.75" customHeight="1" x14ac:dyDescent="0.3">
      <c r="A47" s="64" t="s">
        <v>131</v>
      </c>
      <c r="B47" s="64"/>
      <c r="C47" s="80"/>
    </row>
    <row r="48" spans="1:10" ht="17.5" customHeight="1" x14ac:dyDescent="0.3">
      <c r="A48" s="67"/>
      <c r="B48" s="67"/>
      <c r="C48" s="62"/>
      <c r="H48" s="241"/>
      <c r="I48" s="349"/>
      <c r="J48" s="348" t="s">
        <v>89</v>
      </c>
    </row>
    <row r="49" spans="1:10" ht="20.25" customHeight="1" x14ac:dyDescent="0.3">
      <c r="A49" s="69"/>
      <c r="B49" s="69"/>
      <c r="C49" s="62"/>
      <c r="D49" s="359" t="s">
        <v>0</v>
      </c>
      <c r="E49" s="359"/>
      <c r="F49" s="359"/>
      <c r="G49" s="347"/>
      <c r="H49" s="359" t="s">
        <v>36</v>
      </c>
      <c r="I49" s="359"/>
      <c r="J49" s="359"/>
    </row>
    <row r="50" spans="1:10" ht="20.25" customHeight="1" x14ac:dyDescent="0.3">
      <c r="A50" s="67"/>
      <c r="B50" s="67"/>
      <c r="C50" s="62"/>
      <c r="D50" s="360" t="s">
        <v>7</v>
      </c>
      <c r="E50" s="360"/>
      <c r="F50" s="360"/>
      <c r="G50" s="347"/>
      <c r="H50" s="360" t="s">
        <v>7</v>
      </c>
      <c r="I50" s="360"/>
      <c r="J50" s="360"/>
    </row>
    <row r="51" spans="1:10" ht="20.25" customHeight="1" x14ac:dyDescent="0.3">
      <c r="A51" s="67"/>
      <c r="B51" s="67"/>
      <c r="C51" s="62"/>
      <c r="D51" s="361" t="s">
        <v>132</v>
      </c>
      <c r="E51" s="361"/>
      <c r="F51" s="361"/>
      <c r="G51" s="346"/>
      <c r="H51" s="361" t="s">
        <v>132</v>
      </c>
      <c r="I51" s="361"/>
      <c r="J51" s="361"/>
    </row>
    <row r="52" spans="1:10" ht="20.25" customHeight="1" x14ac:dyDescent="0.3">
      <c r="A52" s="64"/>
      <c r="B52" s="64"/>
      <c r="C52" s="66"/>
      <c r="D52" s="357" t="s">
        <v>212</v>
      </c>
      <c r="E52" s="357"/>
      <c r="F52" s="357"/>
      <c r="G52" s="346"/>
      <c r="H52" s="357" t="s">
        <v>212</v>
      </c>
      <c r="I52" s="357"/>
      <c r="J52" s="357"/>
    </row>
    <row r="53" spans="1:10" ht="20.25" customHeight="1" x14ac:dyDescent="0.3">
      <c r="A53" s="64"/>
      <c r="B53" s="64"/>
      <c r="C53" s="86" t="s">
        <v>37</v>
      </c>
      <c r="D53" s="345">
        <v>2022</v>
      </c>
      <c r="E53" s="344"/>
      <c r="F53" s="345">
        <v>2021</v>
      </c>
      <c r="G53" s="344"/>
      <c r="H53" s="345">
        <v>2022</v>
      </c>
      <c r="I53" s="344"/>
      <c r="J53" s="345">
        <v>2021</v>
      </c>
    </row>
    <row r="54" spans="1:10" ht="6" customHeight="1" x14ac:dyDescent="0.3">
      <c r="A54" s="64"/>
      <c r="B54" s="64"/>
      <c r="C54" s="62"/>
      <c r="D54" s="346"/>
      <c r="E54" s="346"/>
      <c r="F54" s="346"/>
      <c r="G54" s="346"/>
      <c r="H54" s="346"/>
      <c r="I54" s="346"/>
      <c r="J54" s="346"/>
    </row>
    <row r="55" spans="1:10" ht="20.25" customHeight="1" x14ac:dyDescent="0.3">
      <c r="A55" s="64" t="s">
        <v>57</v>
      </c>
      <c r="B55" s="67"/>
      <c r="C55" s="62"/>
      <c r="D55" s="336">
        <f>D41</f>
        <v>4471803</v>
      </c>
      <c r="E55" s="341"/>
      <c r="F55" s="336">
        <f>F41</f>
        <v>5485213</v>
      </c>
      <c r="G55" s="341"/>
      <c r="H55" s="336">
        <f>H41</f>
        <v>13942539</v>
      </c>
      <c r="I55" s="341"/>
      <c r="J55" s="336">
        <f>J41</f>
        <v>5410248</v>
      </c>
    </row>
    <row r="56" spans="1:10" ht="4.5" customHeight="1" x14ac:dyDescent="0.3">
      <c r="A56" s="64"/>
      <c r="B56" s="67"/>
      <c r="C56" s="62"/>
      <c r="D56" s="149"/>
      <c r="E56" s="301"/>
      <c r="F56" s="149"/>
      <c r="G56" s="301"/>
      <c r="H56" s="149"/>
      <c r="I56" s="301"/>
      <c r="J56" s="149"/>
    </row>
    <row r="57" spans="1:10" ht="20.25" customHeight="1" x14ac:dyDescent="0.3">
      <c r="A57" s="64" t="s">
        <v>97</v>
      </c>
      <c r="B57" s="67"/>
      <c r="C57" s="62"/>
      <c r="D57" s="149"/>
      <c r="E57" s="301"/>
      <c r="F57" s="149"/>
      <c r="G57" s="301"/>
      <c r="H57" s="149"/>
      <c r="I57" s="301"/>
      <c r="J57" s="149"/>
    </row>
    <row r="58" spans="1:10" ht="20.25" customHeight="1" x14ac:dyDescent="0.3">
      <c r="A58" s="76" t="s">
        <v>229</v>
      </c>
      <c r="B58" s="67"/>
      <c r="C58" s="62"/>
      <c r="D58" s="149"/>
      <c r="E58" s="301"/>
      <c r="F58" s="149"/>
      <c r="G58" s="301"/>
      <c r="H58" s="149"/>
      <c r="I58" s="301"/>
      <c r="J58" s="149"/>
    </row>
    <row r="59" spans="1:10" ht="20.25" customHeight="1" x14ac:dyDescent="0.3">
      <c r="A59" s="76" t="s">
        <v>158</v>
      </c>
      <c r="B59" s="67"/>
      <c r="C59" s="62"/>
      <c r="D59" s="149"/>
      <c r="E59" s="301"/>
      <c r="F59" s="149"/>
      <c r="G59" s="301"/>
      <c r="H59" s="149"/>
      <c r="I59" s="301"/>
      <c r="J59" s="149"/>
    </row>
    <row r="60" spans="1:10" ht="20" customHeight="1" x14ac:dyDescent="0.3">
      <c r="A60" s="66" t="s">
        <v>185</v>
      </c>
      <c r="B60" s="67"/>
      <c r="C60" s="62"/>
      <c r="D60" s="148">
        <v>20313461</v>
      </c>
      <c r="E60" s="301"/>
      <c r="F60" s="148">
        <v>6176351</v>
      </c>
      <c r="G60" s="301"/>
      <c r="H60" s="149">
        <v>0</v>
      </c>
      <c r="I60" s="301"/>
      <c r="J60" s="149">
        <v>0</v>
      </c>
    </row>
    <row r="61" spans="1:10" ht="20.25" customHeight="1" x14ac:dyDescent="0.3">
      <c r="A61" s="66" t="s">
        <v>271</v>
      </c>
      <c r="B61" s="67"/>
      <c r="C61" s="62"/>
      <c r="D61" s="148">
        <v>678733</v>
      </c>
      <c r="E61" s="301"/>
      <c r="F61" s="148">
        <v>269298</v>
      </c>
      <c r="G61" s="301"/>
      <c r="H61" s="149">
        <v>21060</v>
      </c>
      <c r="I61" s="301"/>
      <c r="J61" s="149">
        <v>-8628</v>
      </c>
    </row>
    <row r="62" spans="1:10" ht="20.25" customHeight="1" x14ac:dyDescent="0.3">
      <c r="A62" s="66" t="s">
        <v>360</v>
      </c>
      <c r="B62" s="67"/>
      <c r="C62" s="62"/>
      <c r="D62" s="148"/>
      <c r="E62" s="301"/>
      <c r="F62" s="148"/>
      <c r="G62" s="301"/>
      <c r="H62" s="149"/>
      <c r="I62" s="301"/>
      <c r="J62" s="149"/>
    </row>
    <row r="63" spans="1:10" ht="20.25" customHeight="1" x14ac:dyDescent="0.3">
      <c r="A63" s="66" t="s">
        <v>359</v>
      </c>
      <c r="B63" s="67"/>
      <c r="C63" s="62"/>
      <c r="D63" s="148">
        <v>544826</v>
      </c>
      <c r="E63" s="301"/>
      <c r="F63" s="148">
        <v>2611623</v>
      </c>
      <c r="G63" s="301"/>
      <c r="H63" s="149">
        <v>0</v>
      </c>
      <c r="I63" s="301"/>
      <c r="J63" s="149">
        <v>0</v>
      </c>
    </row>
    <row r="64" spans="1:10" ht="20.25" customHeight="1" x14ac:dyDescent="0.3">
      <c r="A64" s="67" t="s">
        <v>304</v>
      </c>
      <c r="B64" s="67"/>
      <c r="C64" s="62"/>
      <c r="D64" s="149"/>
      <c r="E64" s="301"/>
      <c r="F64" s="149"/>
      <c r="G64" s="301"/>
      <c r="H64" s="149"/>
      <c r="I64" s="301"/>
      <c r="J64" s="149"/>
    </row>
    <row r="65" spans="1:10" ht="20.25" customHeight="1" x14ac:dyDescent="0.3">
      <c r="A65" s="67" t="s">
        <v>158</v>
      </c>
      <c r="B65" s="67"/>
      <c r="C65" s="62"/>
      <c r="D65" s="144">
        <v>4096</v>
      </c>
      <c r="E65" s="301"/>
      <c r="F65" s="144">
        <v>-27587</v>
      </c>
      <c r="G65" s="301"/>
      <c r="H65" s="311">
        <v>-4212</v>
      </c>
      <c r="I65" s="301"/>
      <c r="J65" s="311">
        <v>1726</v>
      </c>
    </row>
    <row r="66" spans="1:10" ht="20.25" customHeight="1" x14ac:dyDescent="0.3">
      <c r="A66" s="82" t="s">
        <v>226</v>
      </c>
      <c r="B66" s="67"/>
      <c r="C66" s="62"/>
      <c r="D66" s="301"/>
      <c r="E66" s="301"/>
      <c r="F66" s="301"/>
      <c r="G66" s="301"/>
      <c r="H66" s="301"/>
      <c r="I66" s="301"/>
      <c r="J66" s="301"/>
    </row>
    <row r="67" spans="1:10" ht="20.25" customHeight="1" x14ac:dyDescent="0.3">
      <c r="A67" s="82" t="s">
        <v>158</v>
      </c>
      <c r="B67" s="66"/>
      <c r="C67" s="79"/>
      <c r="D67" s="335">
        <f>SUM(D60:D65)</f>
        <v>21541116</v>
      </c>
      <c r="E67" s="341"/>
      <c r="F67" s="335">
        <f>SUM(F60:F65)</f>
        <v>9029685</v>
      </c>
      <c r="G67" s="341"/>
      <c r="H67" s="335">
        <f>SUM(H60:H65)</f>
        <v>16848</v>
      </c>
      <c r="I67" s="301"/>
      <c r="J67" s="335">
        <f>SUM(J60:J65)</f>
        <v>-6902</v>
      </c>
    </row>
    <row r="68" spans="1:10" ht="5.75" customHeight="1" x14ac:dyDescent="0.3">
      <c r="A68" s="82"/>
      <c r="B68" s="66"/>
      <c r="C68" s="79"/>
      <c r="D68" s="341"/>
      <c r="E68" s="341"/>
      <c r="F68" s="341"/>
      <c r="G68" s="341"/>
      <c r="H68" s="334"/>
      <c r="I68" s="301"/>
      <c r="J68" s="334"/>
    </row>
    <row r="69" spans="1:10" ht="20.25" customHeight="1" x14ac:dyDescent="0.3">
      <c r="A69" s="76" t="s">
        <v>219</v>
      </c>
      <c r="B69" s="67"/>
      <c r="C69" s="62"/>
      <c r="D69" s="301"/>
      <c r="E69" s="301"/>
      <c r="F69" s="301"/>
      <c r="G69" s="301"/>
      <c r="H69" s="301"/>
      <c r="I69" s="301"/>
      <c r="J69" s="301"/>
    </row>
    <row r="70" spans="1:10" ht="20.25" customHeight="1" x14ac:dyDescent="0.3">
      <c r="A70" s="76" t="s">
        <v>158</v>
      </c>
      <c r="B70" s="67"/>
      <c r="C70" s="62"/>
      <c r="D70" s="301"/>
      <c r="E70" s="301"/>
      <c r="F70" s="301"/>
      <c r="G70" s="301"/>
      <c r="H70" s="301"/>
      <c r="I70" s="301"/>
      <c r="J70" s="301"/>
    </row>
    <row r="71" spans="1:10" ht="20.25" customHeight="1" x14ac:dyDescent="0.3">
      <c r="A71" s="78" t="s">
        <v>327</v>
      </c>
      <c r="B71" s="214"/>
      <c r="C71" s="3"/>
      <c r="D71" s="84"/>
      <c r="E71" s="84"/>
      <c r="F71" s="84"/>
      <c r="G71" s="84"/>
      <c r="H71" s="84"/>
      <c r="I71" s="84"/>
      <c r="J71" s="84"/>
    </row>
    <row r="72" spans="1:10" ht="20.25" customHeight="1" x14ac:dyDescent="0.3">
      <c r="A72" s="78" t="s">
        <v>381</v>
      </c>
      <c r="B72" s="214"/>
      <c r="C72" s="3"/>
      <c r="D72" s="148">
        <v>-414668</v>
      </c>
      <c r="E72" s="301"/>
      <c r="F72" s="148">
        <v>-232318</v>
      </c>
      <c r="G72" s="301"/>
      <c r="H72" s="148">
        <v>-30000</v>
      </c>
      <c r="I72" s="301"/>
      <c r="J72" s="149">
        <v>25000</v>
      </c>
    </row>
    <row r="73" spans="1:10" ht="20.25" customHeight="1" x14ac:dyDescent="0.3">
      <c r="A73" s="67" t="s">
        <v>372</v>
      </c>
      <c r="B73" s="64"/>
      <c r="C73" s="62"/>
      <c r="D73" s="301">
        <v>9523</v>
      </c>
      <c r="E73" s="301"/>
      <c r="F73" s="301">
        <v>-578</v>
      </c>
      <c r="G73" s="301"/>
      <c r="H73" s="149">
        <v>0</v>
      </c>
      <c r="I73" s="301"/>
      <c r="J73" s="149">
        <v>0</v>
      </c>
    </row>
    <row r="74" spans="1:10" ht="20.25" customHeight="1" x14ac:dyDescent="0.3">
      <c r="A74" s="67" t="s">
        <v>358</v>
      </c>
      <c r="B74" s="64"/>
      <c r="C74" s="62">
        <v>6</v>
      </c>
      <c r="D74" s="301">
        <v>14161921</v>
      </c>
      <c r="E74" s="301"/>
      <c r="F74" s="149">
        <v>0</v>
      </c>
      <c r="G74" s="301"/>
      <c r="H74" s="301">
        <v>2793350</v>
      </c>
      <c r="I74" s="301"/>
      <c r="J74" s="266">
        <v>0</v>
      </c>
    </row>
    <row r="75" spans="1:10" ht="20.25" customHeight="1" x14ac:dyDescent="0.3">
      <c r="A75" s="67" t="s">
        <v>375</v>
      </c>
      <c r="B75" s="64"/>
      <c r="C75" s="62"/>
      <c r="D75" s="301"/>
      <c r="E75" s="301"/>
      <c r="F75" s="301"/>
      <c r="G75" s="301"/>
      <c r="H75" s="301"/>
      <c r="I75" s="301"/>
      <c r="J75" s="149"/>
    </row>
    <row r="76" spans="1:10" ht="20.25" customHeight="1" x14ac:dyDescent="0.3">
      <c r="A76" s="67" t="s">
        <v>382</v>
      </c>
      <c r="B76" s="64"/>
      <c r="C76" s="62"/>
      <c r="D76" s="301">
        <v>-40832</v>
      </c>
      <c r="E76" s="301"/>
      <c r="F76" s="301">
        <v>12653</v>
      </c>
      <c r="G76" s="301"/>
      <c r="H76" s="149">
        <v>0</v>
      </c>
      <c r="I76" s="301"/>
      <c r="J76" s="149">
        <v>0</v>
      </c>
    </row>
    <row r="77" spans="1:10" ht="20.25" customHeight="1" x14ac:dyDescent="0.3">
      <c r="A77" s="67" t="s">
        <v>305</v>
      </c>
      <c r="B77" s="64"/>
      <c r="C77" s="62"/>
      <c r="D77" s="301"/>
      <c r="E77" s="301"/>
      <c r="F77" s="301"/>
      <c r="G77" s="301"/>
      <c r="H77" s="301"/>
      <c r="I77" s="301"/>
      <c r="J77" s="301"/>
    </row>
    <row r="78" spans="1:10" ht="20.25" customHeight="1" x14ac:dyDescent="0.3">
      <c r="A78" s="67" t="s">
        <v>158</v>
      </c>
      <c r="B78" s="64"/>
      <c r="C78" s="62"/>
      <c r="D78" s="144">
        <v>-2754681</v>
      </c>
      <c r="E78" s="301"/>
      <c r="F78" s="144">
        <v>35975</v>
      </c>
      <c r="G78" s="301"/>
      <c r="H78" s="144">
        <v>-552670</v>
      </c>
      <c r="I78" s="301"/>
      <c r="J78" s="311">
        <v>-5000</v>
      </c>
    </row>
    <row r="79" spans="1:10" ht="20.25" customHeight="1" x14ac:dyDescent="0.3">
      <c r="A79" s="82" t="s">
        <v>228</v>
      </c>
      <c r="B79" s="64"/>
      <c r="C79" s="62"/>
      <c r="D79" s="301"/>
      <c r="E79" s="301"/>
      <c r="F79" s="301"/>
      <c r="G79" s="301"/>
      <c r="H79" s="301"/>
      <c r="I79" s="301"/>
      <c r="J79" s="301"/>
    </row>
    <row r="80" spans="1:10" ht="20.25" customHeight="1" x14ac:dyDescent="0.3">
      <c r="A80" s="82" t="s">
        <v>158</v>
      </c>
      <c r="B80" s="64"/>
      <c r="C80" s="62"/>
      <c r="D80" s="335">
        <f>SUM(D71:D78)</f>
        <v>10961263</v>
      </c>
      <c r="E80" s="341"/>
      <c r="F80" s="335">
        <f>SUM(F71:F78)</f>
        <v>-184268</v>
      </c>
      <c r="G80" s="341"/>
      <c r="H80" s="335">
        <f>SUM(H71:H78)</f>
        <v>2210680</v>
      </c>
      <c r="I80" s="341"/>
      <c r="J80" s="335">
        <f>SUM(J71:J78)</f>
        <v>20000</v>
      </c>
    </row>
    <row r="81" spans="1:10" ht="20.25" customHeight="1" x14ac:dyDescent="0.3">
      <c r="A81" s="64" t="s">
        <v>386</v>
      </c>
      <c r="B81" s="64"/>
      <c r="C81" s="62"/>
      <c r="D81" s="301"/>
      <c r="E81" s="301"/>
      <c r="F81" s="301"/>
      <c r="G81" s="301"/>
      <c r="H81" s="301"/>
      <c r="I81" s="301"/>
      <c r="J81" s="301"/>
    </row>
    <row r="82" spans="1:10" ht="20.25" customHeight="1" x14ac:dyDescent="0.3">
      <c r="A82" s="64" t="s">
        <v>385</v>
      </c>
      <c r="B82" s="64"/>
      <c r="C82" s="62"/>
      <c r="D82" s="335">
        <f>D80+D67</f>
        <v>32502379</v>
      </c>
      <c r="E82" s="341"/>
      <c r="F82" s="335">
        <f>F80+F67</f>
        <v>8845417</v>
      </c>
      <c r="G82" s="341"/>
      <c r="H82" s="335">
        <f>H80+H67</f>
        <v>2227528</v>
      </c>
      <c r="I82" s="341"/>
      <c r="J82" s="335">
        <f>J80+J67</f>
        <v>13098</v>
      </c>
    </row>
    <row r="83" spans="1:10" ht="14" customHeight="1" x14ac:dyDescent="0.3">
      <c r="B83" s="67"/>
      <c r="C83" s="62"/>
      <c r="D83" s="301"/>
      <c r="E83" s="301"/>
      <c r="F83" s="301"/>
      <c r="G83" s="301"/>
      <c r="H83" s="301"/>
      <c r="I83" s="301"/>
      <c r="J83" s="301"/>
    </row>
    <row r="84" spans="1:10" ht="20.5" customHeight="1" thickBot="1" x14ac:dyDescent="0.35">
      <c r="A84" s="64" t="s">
        <v>284</v>
      </c>
      <c r="B84" s="67"/>
      <c r="C84" s="62"/>
      <c r="D84" s="333">
        <f>D55+D82</f>
        <v>36974182</v>
      </c>
      <c r="E84" s="341"/>
      <c r="F84" s="333">
        <f>F55+F82</f>
        <v>14330630</v>
      </c>
      <c r="G84" s="341"/>
      <c r="H84" s="333">
        <f>H55+H82</f>
        <v>16170067</v>
      </c>
      <c r="I84" s="341"/>
      <c r="J84" s="333">
        <f>J55+J82</f>
        <v>5423346</v>
      </c>
    </row>
    <row r="85" spans="1:10" ht="10.5" customHeight="1" thickTop="1" x14ac:dyDescent="0.3">
      <c r="A85" s="64"/>
      <c r="B85" s="67"/>
      <c r="C85" s="62"/>
      <c r="D85" s="336"/>
      <c r="E85" s="341"/>
      <c r="F85" s="336"/>
      <c r="G85" s="341"/>
      <c r="H85" s="336"/>
      <c r="I85" s="341"/>
      <c r="J85" s="336"/>
    </row>
    <row r="86" spans="1:10" ht="20.25" customHeight="1" x14ac:dyDescent="0.3">
      <c r="A86" s="64" t="s">
        <v>383</v>
      </c>
      <c r="B86" s="64"/>
      <c r="C86" s="62"/>
      <c r="D86" s="301"/>
      <c r="E86" s="301"/>
      <c r="F86" s="301"/>
      <c r="G86" s="301"/>
      <c r="H86" s="301"/>
      <c r="I86" s="301"/>
      <c r="J86" s="301"/>
    </row>
    <row r="87" spans="1:10" ht="20.25" customHeight="1" x14ac:dyDescent="0.3">
      <c r="A87" s="67" t="s">
        <v>58</v>
      </c>
      <c r="B87" s="67"/>
      <c r="C87" s="62"/>
      <c r="D87" s="148">
        <v>34838043</v>
      </c>
      <c r="E87" s="301"/>
      <c r="F87" s="148">
        <v>10512316</v>
      </c>
      <c r="G87" s="301"/>
      <c r="H87" s="149">
        <f>H84</f>
        <v>16170067</v>
      </c>
      <c r="I87" s="301"/>
      <c r="J87" s="149">
        <v>5423346</v>
      </c>
    </row>
    <row r="88" spans="1:10" ht="20.25" customHeight="1" x14ac:dyDescent="0.3">
      <c r="A88" s="67" t="s">
        <v>96</v>
      </c>
      <c r="B88" s="64"/>
      <c r="C88" s="62"/>
      <c r="D88" s="144">
        <v>2136139</v>
      </c>
      <c r="E88" s="301"/>
      <c r="F88" s="144">
        <v>3818314</v>
      </c>
      <c r="G88" s="301"/>
      <c r="H88" s="311">
        <v>0</v>
      </c>
      <c r="I88" s="301"/>
      <c r="J88" s="311">
        <v>0</v>
      </c>
    </row>
    <row r="89" spans="1:10" ht="20.25" customHeight="1" thickBot="1" x14ac:dyDescent="0.35">
      <c r="A89" s="64" t="s">
        <v>284</v>
      </c>
      <c r="B89" s="67"/>
      <c r="C89" s="62"/>
      <c r="D89" s="333">
        <f>SUM(D87:D88)</f>
        <v>36974182</v>
      </c>
      <c r="E89" s="341"/>
      <c r="F89" s="333">
        <f>SUM(F87:F88)</f>
        <v>14330630</v>
      </c>
      <c r="G89" s="341"/>
      <c r="H89" s="333">
        <f>SUM(H87:H88)</f>
        <v>16170067</v>
      </c>
      <c r="I89" s="341"/>
      <c r="J89" s="333">
        <f>SUM(J87:J88)</f>
        <v>5423346</v>
      </c>
    </row>
    <row r="90" spans="1:10" ht="21.75" customHeight="1" thickTop="1" x14ac:dyDescent="0.3">
      <c r="A90" s="64"/>
      <c r="B90" s="67"/>
      <c r="C90" s="62"/>
      <c r="D90" s="341"/>
      <c r="E90" s="341"/>
      <c r="F90" s="341"/>
      <c r="G90" s="341"/>
      <c r="H90" s="341"/>
      <c r="I90" s="341"/>
      <c r="J90" s="341"/>
    </row>
    <row r="91" spans="1:10" ht="21.75" customHeight="1" x14ac:dyDescent="0.3">
      <c r="A91" s="352" t="s">
        <v>24</v>
      </c>
      <c r="B91" s="64"/>
      <c r="C91" s="64"/>
      <c r="D91" s="337"/>
      <c r="E91" s="337"/>
      <c r="F91" s="337"/>
    </row>
    <row r="92" spans="1:10" ht="21.75" customHeight="1" x14ac:dyDescent="0.3">
      <c r="A92" s="352" t="s">
        <v>25</v>
      </c>
      <c r="B92" s="64"/>
      <c r="C92" s="64"/>
      <c r="D92" s="337"/>
      <c r="E92" s="337"/>
      <c r="F92" s="337"/>
    </row>
    <row r="93" spans="1:10" ht="21.75" customHeight="1" x14ac:dyDescent="0.3">
      <c r="A93" s="64" t="s">
        <v>130</v>
      </c>
      <c r="B93" s="64"/>
      <c r="C93" s="80"/>
    </row>
    <row r="94" spans="1:10" ht="21.75" customHeight="1" x14ac:dyDescent="0.3">
      <c r="A94" s="67"/>
      <c r="B94" s="67"/>
      <c r="C94" s="62"/>
      <c r="H94" s="241"/>
      <c r="I94" s="349"/>
      <c r="J94" s="348" t="s">
        <v>89</v>
      </c>
    </row>
    <row r="95" spans="1:10" ht="21.75" customHeight="1" x14ac:dyDescent="0.3">
      <c r="A95" s="67"/>
      <c r="B95" s="67"/>
      <c r="C95" s="62"/>
      <c r="D95" s="359" t="s">
        <v>0</v>
      </c>
      <c r="E95" s="359"/>
      <c r="F95" s="359"/>
      <c r="G95" s="347"/>
      <c r="H95" s="359" t="s">
        <v>36</v>
      </c>
      <c r="I95" s="359"/>
      <c r="J95" s="359"/>
    </row>
    <row r="96" spans="1:10" ht="21.75" customHeight="1" x14ac:dyDescent="0.3">
      <c r="A96" s="67"/>
      <c r="B96" s="67"/>
      <c r="C96" s="62"/>
      <c r="D96" s="360" t="s">
        <v>7</v>
      </c>
      <c r="E96" s="360"/>
      <c r="F96" s="360"/>
      <c r="G96" s="347"/>
      <c r="H96" s="360" t="s">
        <v>7</v>
      </c>
      <c r="I96" s="360"/>
      <c r="J96" s="360"/>
    </row>
    <row r="97" spans="1:10" ht="21.75" customHeight="1" x14ac:dyDescent="0.3">
      <c r="A97" s="67"/>
      <c r="B97" s="67"/>
      <c r="C97" s="62"/>
      <c r="D97" s="361" t="s">
        <v>213</v>
      </c>
      <c r="E97" s="361"/>
      <c r="F97" s="361"/>
      <c r="G97" s="346"/>
      <c r="H97" s="361" t="s">
        <v>213</v>
      </c>
      <c r="I97" s="361"/>
      <c r="J97" s="361"/>
    </row>
    <row r="98" spans="1:10" ht="21.75" customHeight="1" x14ac:dyDescent="0.3">
      <c r="A98" s="64"/>
      <c r="B98" s="64"/>
      <c r="C98" s="66"/>
      <c r="D98" s="357" t="s">
        <v>212</v>
      </c>
      <c r="E98" s="358"/>
      <c r="F98" s="358"/>
      <c r="G98" s="346"/>
      <c r="H98" s="357" t="s">
        <v>212</v>
      </c>
      <c r="I98" s="358"/>
      <c r="J98" s="358"/>
    </row>
    <row r="99" spans="1:10" ht="21.75" customHeight="1" x14ac:dyDescent="0.3">
      <c r="A99" s="64"/>
      <c r="B99" s="64"/>
      <c r="C99" s="62" t="s">
        <v>37</v>
      </c>
      <c r="D99" s="345">
        <v>2022</v>
      </c>
      <c r="E99" s="344"/>
      <c r="F99" s="345">
        <v>2021</v>
      </c>
      <c r="G99" s="344"/>
      <c r="H99" s="345">
        <v>2022</v>
      </c>
      <c r="I99" s="344"/>
      <c r="J99" s="345">
        <v>2021</v>
      </c>
    </row>
    <row r="100" spans="1:10" ht="21.75" customHeight="1" x14ac:dyDescent="0.3">
      <c r="A100" s="76" t="s">
        <v>107</v>
      </c>
      <c r="B100" s="76"/>
      <c r="C100" s="62">
        <v>3</v>
      </c>
      <c r="D100" s="301"/>
      <c r="E100" s="301"/>
      <c r="F100" s="301"/>
      <c r="G100" s="301"/>
      <c r="H100" s="301"/>
      <c r="I100" s="301"/>
      <c r="J100" s="301"/>
    </row>
    <row r="101" spans="1:10" ht="21.75" customHeight="1" x14ac:dyDescent="0.3">
      <c r="A101" s="67" t="s">
        <v>45</v>
      </c>
      <c r="B101" s="67"/>
      <c r="C101" s="62">
        <v>9</v>
      </c>
      <c r="D101" s="299">
        <v>294882771</v>
      </c>
      <c r="E101" s="301"/>
      <c r="F101" s="299">
        <v>248983553</v>
      </c>
      <c r="G101" s="301"/>
      <c r="H101" s="299">
        <v>13420210</v>
      </c>
      <c r="I101" s="301"/>
      <c r="J101" s="340">
        <v>13309005</v>
      </c>
    </row>
    <row r="102" spans="1:10" ht="21.75" customHeight="1" x14ac:dyDescent="0.3">
      <c r="A102" s="67" t="s">
        <v>133</v>
      </c>
      <c r="B102" s="67"/>
      <c r="C102" s="77">
        <v>4</v>
      </c>
      <c r="D102" s="148">
        <v>2276174</v>
      </c>
      <c r="E102" s="301"/>
      <c r="F102" s="148">
        <v>554786</v>
      </c>
      <c r="G102" s="301"/>
      <c r="H102" s="148">
        <v>8609069</v>
      </c>
      <c r="I102" s="149"/>
      <c r="J102" s="149">
        <v>283403</v>
      </c>
    </row>
    <row r="103" spans="1:10" ht="21.75" customHeight="1" x14ac:dyDescent="0.3">
      <c r="A103" s="67" t="s">
        <v>22</v>
      </c>
      <c r="B103" s="67"/>
      <c r="C103" s="62"/>
      <c r="D103" s="148">
        <v>380801</v>
      </c>
      <c r="E103" s="301"/>
      <c r="F103" s="148">
        <v>366938</v>
      </c>
      <c r="G103" s="301"/>
      <c r="H103" s="148">
        <v>301871</v>
      </c>
      <c r="I103" s="301"/>
      <c r="J103" s="340">
        <v>661764</v>
      </c>
    </row>
    <row r="104" spans="1:10" ht="21.75" customHeight="1" x14ac:dyDescent="0.3">
      <c r="A104" s="67" t="s">
        <v>115</v>
      </c>
      <c r="B104" s="67"/>
      <c r="D104" s="299">
        <v>60124</v>
      </c>
      <c r="E104" s="301"/>
      <c r="F104" s="299">
        <v>64008</v>
      </c>
      <c r="G104" s="301"/>
      <c r="H104" s="299">
        <v>14842932</v>
      </c>
      <c r="I104" s="301"/>
      <c r="J104" s="340">
        <v>5538561</v>
      </c>
    </row>
    <row r="105" spans="1:10" ht="21.5" customHeight="1" x14ac:dyDescent="0.3">
      <c r="A105" s="67" t="s">
        <v>163</v>
      </c>
      <c r="B105" s="67"/>
      <c r="C105" s="62"/>
      <c r="D105" s="149">
        <v>0</v>
      </c>
      <c r="E105" s="149"/>
      <c r="F105" s="149">
        <v>188623</v>
      </c>
      <c r="G105" s="301"/>
      <c r="H105" s="149">
        <v>110434</v>
      </c>
      <c r="I105" s="301"/>
      <c r="J105" s="149">
        <v>75143</v>
      </c>
    </row>
    <row r="106" spans="1:10" ht="21.75" customHeight="1" x14ac:dyDescent="0.3">
      <c r="A106" s="67" t="s">
        <v>361</v>
      </c>
      <c r="B106" s="67"/>
      <c r="C106" s="62">
        <v>5</v>
      </c>
      <c r="D106" s="149">
        <v>1429983</v>
      </c>
      <c r="E106" s="149"/>
      <c r="F106" s="149">
        <v>0</v>
      </c>
      <c r="G106" s="301"/>
      <c r="H106" s="149">
        <v>608201</v>
      </c>
      <c r="I106" s="301"/>
      <c r="J106" s="149">
        <v>0</v>
      </c>
    </row>
    <row r="107" spans="1:10" ht="21.75" customHeight="1" x14ac:dyDescent="0.3">
      <c r="A107" s="78" t="s">
        <v>380</v>
      </c>
      <c r="B107" s="67"/>
      <c r="D107" s="149">
        <v>0</v>
      </c>
      <c r="E107" s="301"/>
      <c r="F107" s="149">
        <v>486831</v>
      </c>
      <c r="G107" s="301"/>
      <c r="H107" s="149">
        <v>0</v>
      </c>
      <c r="I107" s="301"/>
      <c r="J107" s="149">
        <v>0</v>
      </c>
    </row>
    <row r="108" spans="1:10" ht="21.75" customHeight="1" x14ac:dyDescent="0.3">
      <c r="A108" s="67" t="s">
        <v>34</v>
      </c>
      <c r="B108" s="67"/>
      <c r="C108" s="62"/>
      <c r="D108" s="144">
        <v>1649461</v>
      </c>
      <c r="E108" s="301"/>
      <c r="F108" s="144">
        <v>1137140</v>
      </c>
      <c r="G108" s="301"/>
      <c r="H108" s="340">
        <v>143940</v>
      </c>
      <c r="I108" s="301"/>
      <c r="J108" s="340">
        <v>12787</v>
      </c>
    </row>
    <row r="109" spans="1:10" ht="21.75" customHeight="1" x14ac:dyDescent="0.3">
      <c r="A109" s="64" t="s">
        <v>106</v>
      </c>
      <c r="B109" s="64"/>
      <c r="C109" s="62"/>
      <c r="D109" s="342">
        <f>SUM(D101:D108)</f>
        <v>300679314</v>
      </c>
      <c r="E109" s="341"/>
      <c r="F109" s="342">
        <f>SUM(F101:F108)</f>
        <v>251781879</v>
      </c>
      <c r="G109" s="341"/>
      <c r="H109" s="342">
        <f>SUM(H101:H108)</f>
        <v>38036657</v>
      </c>
      <c r="I109" s="341"/>
      <c r="J109" s="342">
        <f>SUM(J101:J108)</f>
        <v>19880663</v>
      </c>
    </row>
    <row r="110" spans="1:10" ht="6.5" customHeight="1" x14ac:dyDescent="0.3">
      <c r="A110" s="64"/>
      <c r="B110" s="64"/>
      <c r="C110" s="62"/>
      <c r="D110" s="301"/>
      <c r="E110" s="301"/>
      <c r="F110" s="301"/>
      <c r="G110" s="301"/>
      <c r="H110" s="301"/>
      <c r="I110" s="301"/>
      <c r="J110" s="301"/>
    </row>
    <row r="111" spans="1:10" ht="21.75" customHeight="1" x14ac:dyDescent="0.3">
      <c r="A111" s="76" t="s">
        <v>20</v>
      </c>
      <c r="B111" s="76"/>
      <c r="C111" s="62">
        <v>3</v>
      </c>
      <c r="D111" s="301"/>
      <c r="E111" s="301"/>
      <c r="F111" s="301"/>
      <c r="G111" s="301"/>
      <c r="H111" s="301"/>
      <c r="I111" s="301"/>
      <c r="J111" s="301"/>
    </row>
    <row r="112" spans="1:10" ht="21.75" customHeight="1" x14ac:dyDescent="0.3">
      <c r="A112" s="67" t="s">
        <v>53</v>
      </c>
      <c r="B112" s="67"/>
      <c r="C112" s="62"/>
      <c r="D112" s="299">
        <v>254468051</v>
      </c>
      <c r="E112" s="301"/>
      <c r="F112" s="299">
        <v>203955907</v>
      </c>
      <c r="G112" s="301"/>
      <c r="H112" s="299">
        <v>12337889</v>
      </c>
      <c r="I112" s="301"/>
      <c r="J112" s="340">
        <v>11553008</v>
      </c>
    </row>
    <row r="113" spans="1:10" ht="21.75" customHeight="1" x14ac:dyDescent="0.3">
      <c r="A113" s="67" t="s">
        <v>174</v>
      </c>
      <c r="B113" s="67"/>
      <c r="C113" s="62"/>
      <c r="D113" s="299">
        <v>10593286</v>
      </c>
      <c r="E113" s="301"/>
      <c r="F113" s="299">
        <v>9707322</v>
      </c>
      <c r="G113" s="301"/>
      <c r="H113" s="299">
        <v>430574</v>
      </c>
      <c r="I113" s="301"/>
      <c r="J113" s="340">
        <v>449666</v>
      </c>
    </row>
    <row r="114" spans="1:10" ht="21.75" customHeight="1" x14ac:dyDescent="0.3">
      <c r="A114" s="67" t="s">
        <v>63</v>
      </c>
      <c r="B114" s="67"/>
      <c r="C114" s="62"/>
      <c r="D114" s="148">
        <v>15094485</v>
      </c>
      <c r="E114" s="301"/>
      <c r="F114" s="148">
        <v>14274096</v>
      </c>
      <c r="G114" s="301"/>
      <c r="H114" s="148">
        <v>1247097</v>
      </c>
      <c r="I114" s="301"/>
      <c r="J114" s="340">
        <v>1132604</v>
      </c>
    </row>
    <row r="115" spans="1:10" ht="21.75" customHeight="1" x14ac:dyDescent="0.3">
      <c r="A115" s="67" t="s">
        <v>388</v>
      </c>
      <c r="B115" s="67"/>
      <c r="C115" s="62"/>
      <c r="D115" s="143">
        <v>-1827205</v>
      </c>
      <c r="E115" s="301"/>
      <c r="F115" s="299">
        <v>599256</v>
      </c>
      <c r="G115" s="301"/>
      <c r="H115" s="143">
        <v>0</v>
      </c>
      <c r="I115" s="149"/>
      <c r="J115" s="149">
        <v>0</v>
      </c>
    </row>
    <row r="116" spans="1:10" ht="21.75" customHeight="1" x14ac:dyDescent="0.3">
      <c r="A116" s="67" t="s">
        <v>281</v>
      </c>
      <c r="B116" s="67"/>
      <c r="C116" s="86"/>
      <c r="D116" s="143">
        <v>-5756</v>
      </c>
      <c r="E116" s="301"/>
      <c r="F116" s="143">
        <v>-780</v>
      </c>
      <c r="G116" s="149"/>
      <c r="H116" s="143">
        <v>0</v>
      </c>
      <c r="I116" s="149"/>
      <c r="J116" s="143">
        <v>0</v>
      </c>
    </row>
    <row r="117" spans="1:10" ht="21.75" customHeight="1" x14ac:dyDescent="0.3">
      <c r="A117" s="67" t="s">
        <v>135</v>
      </c>
      <c r="B117" s="67"/>
      <c r="D117" s="143">
        <v>249537</v>
      </c>
      <c r="E117" s="301"/>
      <c r="F117" s="143">
        <v>0</v>
      </c>
      <c r="G117" s="149"/>
      <c r="H117" s="143">
        <v>0</v>
      </c>
      <c r="I117" s="149"/>
      <c r="J117" s="143">
        <v>0</v>
      </c>
    </row>
    <row r="118" spans="1:10" ht="21.75" customHeight="1" x14ac:dyDescent="0.3">
      <c r="A118" s="142" t="s">
        <v>250</v>
      </c>
      <c r="B118" s="142"/>
      <c r="C118" s="86"/>
      <c r="D118" s="299">
        <v>1394961</v>
      </c>
      <c r="E118" s="301"/>
      <c r="F118" s="143">
        <v>1267713</v>
      </c>
      <c r="G118" s="149"/>
      <c r="H118" s="299">
        <v>7232</v>
      </c>
      <c r="I118" s="149"/>
      <c r="J118" s="143">
        <v>5937</v>
      </c>
    </row>
    <row r="119" spans="1:10" ht="21.75" customHeight="1" x14ac:dyDescent="0.3">
      <c r="A119" s="67" t="s">
        <v>272</v>
      </c>
      <c r="B119" s="67"/>
      <c r="C119" s="62"/>
      <c r="D119" s="148">
        <v>7434284</v>
      </c>
      <c r="E119" s="301"/>
      <c r="F119" s="144">
        <v>6801543</v>
      </c>
      <c r="G119" s="301"/>
      <c r="H119" s="148">
        <v>2549926</v>
      </c>
      <c r="I119" s="301"/>
      <c r="J119" s="145">
        <v>2667307</v>
      </c>
    </row>
    <row r="120" spans="1:10" ht="21.75" customHeight="1" x14ac:dyDescent="0.3">
      <c r="A120" s="64" t="s">
        <v>21</v>
      </c>
      <c r="B120" s="64"/>
      <c r="C120" s="62"/>
      <c r="D120" s="342">
        <f>SUM(D112:D119)</f>
        <v>287401643</v>
      </c>
      <c r="E120" s="341"/>
      <c r="F120" s="342">
        <f>SUM(F112:F119)</f>
        <v>236605057</v>
      </c>
      <c r="G120" s="341"/>
      <c r="H120" s="332">
        <f>SUM(H112:H119)</f>
        <v>16572718</v>
      </c>
      <c r="I120" s="341"/>
      <c r="J120" s="332">
        <f>SUM(J112:J119)</f>
        <v>15808522</v>
      </c>
    </row>
    <row r="121" spans="1:10" ht="7.25" customHeight="1" x14ac:dyDescent="0.3">
      <c r="A121" s="64"/>
      <c r="B121" s="64"/>
      <c r="C121" s="62"/>
      <c r="D121" s="301"/>
      <c r="E121" s="301"/>
      <c r="F121" s="301"/>
      <c r="G121" s="301"/>
      <c r="H121" s="301"/>
      <c r="I121" s="301"/>
      <c r="J121" s="301"/>
    </row>
    <row r="122" spans="1:10" ht="21.75" customHeight="1" x14ac:dyDescent="0.3">
      <c r="A122" s="67" t="s">
        <v>365</v>
      </c>
      <c r="B122" s="64"/>
      <c r="C122" s="62"/>
      <c r="D122" s="301"/>
      <c r="E122" s="301"/>
      <c r="F122" s="301"/>
      <c r="G122" s="301"/>
      <c r="H122" s="301"/>
      <c r="I122" s="301"/>
      <c r="J122" s="301"/>
    </row>
    <row r="123" spans="1:10" ht="21.75" customHeight="1" x14ac:dyDescent="0.3">
      <c r="A123" s="67" t="s">
        <v>303</v>
      </c>
      <c r="B123" s="66"/>
      <c r="C123" s="62"/>
      <c r="D123" s="331">
        <v>-1129252</v>
      </c>
      <c r="E123" s="301"/>
      <c r="F123" s="331">
        <v>2796294</v>
      </c>
      <c r="G123" s="301"/>
      <c r="H123" s="311">
        <v>0</v>
      </c>
      <c r="I123" s="149"/>
      <c r="J123" s="311">
        <v>0</v>
      </c>
    </row>
    <row r="124" spans="1:10" ht="21.75" customHeight="1" x14ac:dyDescent="0.3">
      <c r="A124" s="64" t="s">
        <v>297</v>
      </c>
      <c r="B124" s="64"/>
      <c r="C124" s="79"/>
      <c r="D124" s="336">
        <f>D109-D120+D123</f>
        <v>12148419</v>
      </c>
      <c r="E124" s="341"/>
      <c r="F124" s="336">
        <f>F109-F120+F123</f>
        <v>17973116</v>
      </c>
      <c r="G124" s="341"/>
      <c r="H124" s="336">
        <f>H109-H120+H123</f>
        <v>21463939</v>
      </c>
      <c r="I124" s="341"/>
      <c r="J124" s="336">
        <f>J109-J120+J123</f>
        <v>4072141</v>
      </c>
    </row>
    <row r="125" spans="1:10" ht="21.75" customHeight="1" x14ac:dyDescent="0.3">
      <c r="A125" s="67" t="s">
        <v>113</v>
      </c>
      <c r="B125" s="67"/>
      <c r="C125" s="62"/>
      <c r="D125" s="144">
        <v>4680516</v>
      </c>
      <c r="E125" s="301"/>
      <c r="F125" s="144">
        <v>3869496</v>
      </c>
      <c r="G125" s="301"/>
      <c r="H125" s="145">
        <v>1289885</v>
      </c>
      <c r="I125" s="301"/>
      <c r="J125" s="145">
        <v>-225883</v>
      </c>
    </row>
    <row r="126" spans="1:10" ht="21.75" customHeight="1" thickBot="1" x14ac:dyDescent="0.35">
      <c r="A126" s="64" t="s">
        <v>57</v>
      </c>
      <c r="B126" s="64"/>
      <c r="C126" s="62"/>
      <c r="D126" s="339">
        <f>D124-D125</f>
        <v>7467903</v>
      </c>
      <c r="E126" s="341"/>
      <c r="F126" s="339">
        <f>F124-F125</f>
        <v>14103620</v>
      </c>
      <c r="G126" s="341"/>
      <c r="H126" s="338">
        <f>H124-H125</f>
        <v>20174054</v>
      </c>
      <c r="I126" s="341"/>
      <c r="J126" s="338">
        <f>J124-J125</f>
        <v>4298024</v>
      </c>
    </row>
    <row r="127" spans="1:10" ht="6.5" customHeight="1" thickTop="1" x14ac:dyDescent="0.3">
      <c r="A127" s="64"/>
      <c r="B127" s="64"/>
      <c r="C127" s="62"/>
      <c r="D127" s="301"/>
      <c r="E127" s="301"/>
      <c r="F127" s="301"/>
      <c r="G127" s="301"/>
      <c r="H127" s="301"/>
      <c r="I127" s="301"/>
      <c r="J127" s="301"/>
    </row>
    <row r="128" spans="1:10" ht="21.75" customHeight="1" x14ac:dyDescent="0.3">
      <c r="A128" s="64" t="s">
        <v>78</v>
      </c>
      <c r="B128" s="67"/>
      <c r="C128" s="62"/>
      <c r="D128" s="301"/>
      <c r="E128" s="301"/>
      <c r="F128" s="301"/>
      <c r="G128" s="301"/>
      <c r="H128" s="301"/>
      <c r="I128" s="301"/>
      <c r="J128" s="301"/>
    </row>
    <row r="129" spans="1:10" ht="21.75" customHeight="1" x14ac:dyDescent="0.3">
      <c r="A129" s="67" t="s">
        <v>58</v>
      </c>
      <c r="B129" s="67"/>
      <c r="C129" s="62"/>
      <c r="D129" s="340">
        <v>7050161</v>
      </c>
      <c r="E129" s="301"/>
      <c r="F129" s="340">
        <v>11682761</v>
      </c>
      <c r="G129" s="301"/>
      <c r="H129" s="301">
        <v>20174054</v>
      </c>
      <c r="I129" s="301"/>
      <c r="J129" s="301">
        <v>4298024</v>
      </c>
    </row>
    <row r="130" spans="1:10" ht="21.75" customHeight="1" x14ac:dyDescent="0.3">
      <c r="A130" s="67" t="s">
        <v>96</v>
      </c>
      <c r="B130" s="67"/>
      <c r="C130" s="62"/>
      <c r="D130" s="330">
        <v>417742</v>
      </c>
      <c r="E130" s="301"/>
      <c r="F130" s="330">
        <v>2420859</v>
      </c>
      <c r="G130" s="301"/>
      <c r="H130" s="311">
        <v>0</v>
      </c>
      <c r="I130" s="149"/>
      <c r="J130" s="311">
        <v>0</v>
      </c>
    </row>
    <row r="131" spans="1:10" ht="21.75" customHeight="1" thickBot="1" x14ac:dyDescent="0.35">
      <c r="A131" s="64" t="s">
        <v>57</v>
      </c>
      <c r="B131" s="64"/>
      <c r="C131" s="62"/>
      <c r="D131" s="339">
        <f>SUM(D129:D130)</f>
        <v>7467903</v>
      </c>
      <c r="E131" s="341"/>
      <c r="F131" s="339">
        <f>SUM(F129:F130)</f>
        <v>14103620</v>
      </c>
      <c r="G131" s="341"/>
      <c r="H131" s="338">
        <f>SUM(H129:H130)</f>
        <v>20174054</v>
      </c>
      <c r="I131" s="341"/>
      <c r="J131" s="338">
        <f>SUM(J129:J130)</f>
        <v>4298024</v>
      </c>
    </row>
    <row r="132" spans="1:10" ht="5.75" customHeight="1" thickTop="1" x14ac:dyDescent="0.3">
      <c r="A132" s="64"/>
      <c r="B132" s="64"/>
      <c r="C132" s="62"/>
      <c r="D132" s="301"/>
      <c r="E132" s="301"/>
      <c r="F132" s="301"/>
      <c r="G132" s="301"/>
      <c r="H132" s="301"/>
      <c r="I132" s="301"/>
      <c r="J132" s="301"/>
    </row>
    <row r="133" spans="1:10" ht="21.75" customHeight="1" thickBot="1" x14ac:dyDescent="0.35">
      <c r="A133" s="65" t="s">
        <v>84</v>
      </c>
      <c r="B133" s="64"/>
      <c r="C133" s="62">
        <v>10</v>
      </c>
      <c r="D133" s="146">
        <v>0.85</v>
      </c>
      <c r="E133" s="336"/>
      <c r="F133" s="146">
        <v>1.43</v>
      </c>
      <c r="G133" s="341"/>
      <c r="H133" s="147">
        <v>2.37</v>
      </c>
      <c r="I133" s="336"/>
      <c r="J133" s="147">
        <v>0.48</v>
      </c>
    </row>
    <row r="134" spans="1:10" ht="21.75" customHeight="1" thickTop="1" thickBot="1" x14ac:dyDescent="0.35">
      <c r="A134" s="64" t="s">
        <v>267</v>
      </c>
      <c r="B134" s="64"/>
      <c r="C134" s="62">
        <v>10</v>
      </c>
      <c r="D134" s="146">
        <v>0.85</v>
      </c>
      <c r="E134" s="341"/>
      <c r="F134" s="146">
        <v>1.4</v>
      </c>
      <c r="G134" s="341"/>
      <c r="H134" s="147">
        <v>2.37</v>
      </c>
      <c r="I134" s="341"/>
      <c r="J134" s="147">
        <v>0.46</v>
      </c>
    </row>
    <row r="135" spans="1:10" ht="21.75" customHeight="1" thickTop="1" x14ac:dyDescent="0.7">
      <c r="A135" s="64"/>
      <c r="B135" s="64"/>
      <c r="C135" s="62"/>
      <c r="D135" s="329"/>
      <c r="E135" s="337"/>
      <c r="F135" s="328"/>
      <c r="G135" s="341"/>
      <c r="H135" s="327"/>
      <c r="I135" s="341"/>
      <c r="J135" s="328"/>
    </row>
    <row r="136" spans="1:10" ht="21.75" customHeight="1" x14ac:dyDescent="0.3">
      <c r="A136" s="352" t="s">
        <v>24</v>
      </c>
      <c r="B136" s="64"/>
      <c r="C136" s="64"/>
      <c r="D136" s="337"/>
      <c r="E136" s="337"/>
      <c r="F136" s="337"/>
    </row>
    <row r="137" spans="1:10" ht="21.75" customHeight="1" x14ac:dyDescent="0.3">
      <c r="A137" s="352" t="s">
        <v>25</v>
      </c>
      <c r="B137" s="64"/>
      <c r="C137" s="64"/>
      <c r="D137" s="337"/>
      <c r="E137" s="337"/>
      <c r="F137" s="337"/>
    </row>
    <row r="138" spans="1:10" ht="21.75" customHeight="1" x14ac:dyDescent="0.3">
      <c r="A138" s="64" t="s">
        <v>131</v>
      </c>
      <c r="B138" s="64"/>
      <c r="C138" s="80"/>
    </row>
    <row r="139" spans="1:10" ht="17.5" customHeight="1" x14ac:dyDescent="0.3">
      <c r="A139" s="67"/>
      <c r="B139" s="67"/>
      <c r="C139" s="62"/>
      <c r="H139" s="241"/>
      <c r="I139" s="349"/>
      <c r="J139" s="348" t="s">
        <v>89</v>
      </c>
    </row>
    <row r="140" spans="1:10" ht="19.5" customHeight="1" x14ac:dyDescent="0.3">
      <c r="A140" s="69"/>
      <c r="B140" s="69"/>
      <c r="C140" s="62"/>
      <c r="D140" s="359" t="s">
        <v>0</v>
      </c>
      <c r="E140" s="359"/>
      <c r="F140" s="359"/>
      <c r="G140" s="347"/>
      <c r="H140" s="359" t="s">
        <v>36</v>
      </c>
      <c r="I140" s="359"/>
      <c r="J140" s="359"/>
    </row>
    <row r="141" spans="1:10" ht="19.5" customHeight="1" x14ac:dyDescent="0.3">
      <c r="A141" s="67"/>
      <c r="B141" s="67"/>
      <c r="C141" s="62"/>
      <c r="D141" s="360" t="s">
        <v>7</v>
      </c>
      <c r="E141" s="360"/>
      <c r="F141" s="360"/>
      <c r="G141" s="347"/>
      <c r="H141" s="360" t="s">
        <v>7</v>
      </c>
      <c r="I141" s="360"/>
      <c r="J141" s="360"/>
    </row>
    <row r="142" spans="1:10" ht="19.5" customHeight="1" x14ac:dyDescent="0.3">
      <c r="A142" s="67"/>
      <c r="B142" s="67"/>
      <c r="C142" s="62"/>
      <c r="D142" s="361" t="s">
        <v>213</v>
      </c>
      <c r="E142" s="361"/>
      <c r="F142" s="361"/>
      <c r="G142" s="346"/>
      <c r="H142" s="361" t="s">
        <v>213</v>
      </c>
      <c r="I142" s="361"/>
      <c r="J142" s="361"/>
    </row>
    <row r="143" spans="1:10" ht="19.5" customHeight="1" x14ac:dyDescent="0.3">
      <c r="A143" s="64"/>
      <c r="B143" s="64"/>
      <c r="C143" s="66"/>
      <c r="D143" s="357" t="s">
        <v>212</v>
      </c>
      <c r="E143" s="358"/>
      <c r="F143" s="358"/>
      <c r="G143" s="346"/>
      <c r="H143" s="357" t="s">
        <v>212</v>
      </c>
      <c r="I143" s="358"/>
      <c r="J143" s="358"/>
    </row>
    <row r="144" spans="1:10" ht="19.5" customHeight="1" x14ac:dyDescent="0.3">
      <c r="A144" s="64"/>
      <c r="B144" s="64"/>
      <c r="C144" s="62" t="s">
        <v>37</v>
      </c>
      <c r="D144" s="345">
        <v>2022</v>
      </c>
      <c r="E144" s="344"/>
      <c r="F144" s="345">
        <v>2021</v>
      </c>
      <c r="G144" s="344"/>
      <c r="H144" s="345">
        <v>2022</v>
      </c>
      <c r="I144" s="344"/>
      <c r="J144" s="345">
        <v>2021</v>
      </c>
    </row>
    <row r="145" spans="1:10" ht="6" customHeight="1" x14ac:dyDescent="0.3">
      <c r="A145" s="76"/>
      <c r="B145" s="64"/>
      <c r="C145" s="62"/>
      <c r="D145" s="326"/>
      <c r="E145" s="326"/>
      <c r="F145" s="326"/>
      <c r="G145" s="326"/>
      <c r="H145" s="326"/>
      <c r="I145" s="326"/>
      <c r="J145" s="326"/>
    </row>
    <row r="146" spans="1:10" ht="19.25" customHeight="1" x14ac:dyDescent="0.3">
      <c r="A146" s="64" t="s">
        <v>57</v>
      </c>
      <c r="B146" s="67"/>
      <c r="C146" s="62"/>
      <c r="D146" s="336">
        <f>D131</f>
        <v>7467903</v>
      </c>
      <c r="E146" s="341"/>
      <c r="F146" s="336">
        <f>F131</f>
        <v>14103620</v>
      </c>
      <c r="G146" s="341"/>
      <c r="H146" s="336">
        <f>H131</f>
        <v>20174054</v>
      </c>
      <c r="I146" s="341"/>
      <c r="J146" s="336">
        <f>J131</f>
        <v>4298024</v>
      </c>
    </row>
    <row r="147" spans="1:10" ht="5" customHeight="1" x14ac:dyDescent="0.3">
      <c r="A147" s="64"/>
      <c r="B147" s="67"/>
      <c r="C147" s="62"/>
      <c r="D147" s="301"/>
      <c r="E147" s="301"/>
      <c r="F147" s="301"/>
      <c r="G147" s="301"/>
      <c r="H147" s="301"/>
      <c r="I147" s="301"/>
      <c r="J147" s="301"/>
    </row>
    <row r="148" spans="1:10" ht="20.25" customHeight="1" x14ac:dyDescent="0.3">
      <c r="A148" s="64" t="s">
        <v>97</v>
      </c>
      <c r="B148" s="67"/>
      <c r="C148" s="62"/>
      <c r="D148" s="301"/>
      <c r="E148" s="301"/>
      <c r="F148" s="301"/>
      <c r="G148" s="301"/>
      <c r="H148" s="301"/>
      <c r="I148" s="301"/>
      <c r="J148" s="301"/>
    </row>
    <row r="149" spans="1:10" ht="20.25" customHeight="1" x14ac:dyDescent="0.3">
      <c r="A149" s="76" t="s">
        <v>229</v>
      </c>
      <c r="B149" s="67"/>
      <c r="C149" s="62"/>
      <c r="D149" s="301"/>
      <c r="E149" s="301"/>
      <c r="F149" s="301"/>
      <c r="G149" s="301"/>
      <c r="H149" s="301"/>
      <c r="I149" s="301"/>
      <c r="J149" s="301"/>
    </row>
    <row r="150" spans="1:10" ht="20.25" customHeight="1" x14ac:dyDescent="0.3">
      <c r="A150" s="76" t="s">
        <v>220</v>
      </c>
      <c r="B150" s="67"/>
      <c r="C150" s="62"/>
      <c r="D150" s="301"/>
      <c r="E150" s="301"/>
      <c r="F150" s="301"/>
      <c r="G150" s="301"/>
      <c r="H150" s="301"/>
      <c r="I150" s="301"/>
      <c r="J150" s="301"/>
    </row>
    <row r="151" spans="1:10" ht="20.25" customHeight="1" x14ac:dyDescent="0.3">
      <c r="A151" s="66" t="s">
        <v>185</v>
      </c>
      <c r="B151" s="67"/>
      <c r="C151" s="62"/>
      <c r="D151" s="148">
        <v>16847284</v>
      </c>
      <c r="E151" s="301"/>
      <c r="F151" s="148">
        <v>10580055</v>
      </c>
      <c r="G151" s="301"/>
      <c r="H151" s="149">
        <v>0</v>
      </c>
      <c r="I151" s="301"/>
      <c r="J151" s="149">
        <v>0</v>
      </c>
    </row>
    <row r="152" spans="1:10" ht="20.25" customHeight="1" x14ac:dyDescent="0.3">
      <c r="A152" s="66" t="s">
        <v>371</v>
      </c>
      <c r="B152" s="66"/>
      <c r="C152" s="62"/>
      <c r="D152" s="148">
        <v>2253755</v>
      </c>
      <c r="E152" s="301"/>
      <c r="F152" s="148">
        <v>481635</v>
      </c>
      <c r="G152" s="301"/>
      <c r="H152" s="149">
        <v>60639</v>
      </c>
      <c r="I152" s="301"/>
      <c r="J152" s="149">
        <v>15670</v>
      </c>
    </row>
    <row r="153" spans="1:10" ht="20.25" customHeight="1" x14ac:dyDescent="0.3">
      <c r="A153" s="305" t="s">
        <v>360</v>
      </c>
      <c r="B153" s="66"/>
      <c r="C153" s="62"/>
      <c r="D153" s="84"/>
      <c r="E153" s="84"/>
      <c r="F153" s="84"/>
      <c r="G153" s="84"/>
      <c r="H153" s="84"/>
      <c r="I153" s="84"/>
      <c r="J153" s="84"/>
    </row>
    <row r="154" spans="1:10" ht="20.25" customHeight="1" x14ac:dyDescent="0.3">
      <c r="A154" s="305" t="s">
        <v>387</v>
      </c>
      <c r="B154" s="66"/>
      <c r="C154" s="62"/>
      <c r="D154" s="148">
        <v>698138</v>
      </c>
      <c r="E154" s="301"/>
      <c r="F154" s="148">
        <v>4611045</v>
      </c>
      <c r="G154" s="301"/>
      <c r="H154" s="149">
        <v>0</v>
      </c>
      <c r="I154" s="301"/>
      <c r="J154" s="149">
        <v>0</v>
      </c>
    </row>
    <row r="155" spans="1:10" ht="20.25" customHeight="1" x14ac:dyDescent="0.3">
      <c r="A155" s="67" t="s">
        <v>304</v>
      </c>
      <c r="B155" s="67"/>
      <c r="C155" s="62"/>
      <c r="D155" s="301"/>
      <c r="E155" s="301"/>
      <c r="F155" s="301"/>
      <c r="G155" s="301"/>
      <c r="H155" s="149"/>
      <c r="I155" s="301"/>
      <c r="J155" s="149"/>
    </row>
    <row r="156" spans="1:10" ht="20.25" customHeight="1" x14ac:dyDescent="0.3">
      <c r="A156" s="67" t="s">
        <v>220</v>
      </c>
      <c r="B156" s="67"/>
      <c r="C156" s="62"/>
      <c r="D156" s="144">
        <v>-21562</v>
      </c>
      <c r="E156" s="301"/>
      <c r="F156" s="144">
        <v>-14995</v>
      </c>
      <c r="G156" s="301"/>
      <c r="H156" s="311">
        <v>-12128</v>
      </c>
      <c r="I156" s="301"/>
      <c r="J156" s="311">
        <v>-3134</v>
      </c>
    </row>
    <row r="157" spans="1:10" ht="20.25" customHeight="1" x14ac:dyDescent="0.3">
      <c r="A157" s="82" t="s">
        <v>226</v>
      </c>
      <c r="B157" s="67"/>
      <c r="C157" s="62"/>
      <c r="D157" s="301"/>
      <c r="E157" s="301"/>
      <c r="F157" s="301"/>
      <c r="G157" s="301"/>
      <c r="H157" s="301"/>
      <c r="I157" s="301"/>
      <c r="J157" s="301"/>
    </row>
    <row r="158" spans="1:10" ht="20.25" customHeight="1" x14ac:dyDescent="0.3">
      <c r="A158" s="82" t="s">
        <v>220</v>
      </c>
      <c r="B158" s="66"/>
      <c r="C158" s="79"/>
      <c r="D158" s="335">
        <f>SUM(D151:D156)</f>
        <v>19777615</v>
      </c>
      <c r="E158" s="336"/>
      <c r="F158" s="335">
        <f>SUM(F151:F156)</f>
        <v>15657740</v>
      </c>
      <c r="G158" s="341"/>
      <c r="H158" s="335">
        <f>SUM(H151:H156)</f>
        <v>48511</v>
      </c>
      <c r="I158" s="336"/>
      <c r="J158" s="335">
        <f>SUM(J151:J156)</f>
        <v>12536</v>
      </c>
    </row>
    <row r="159" spans="1:10" ht="5.75" customHeight="1" x14ac:dyDescent="0.3">
      <c r="A159" s="82"/>
      <c r="B159" s="66"/>
      <c r="C159" s="79"/>
      <c r="D159" s="336"/>
      <c r="E159" s="336"/>
      <c r="F159" s="336"/>
      <c r="G159" s="341"/>
      <c r="H159" s="336"/>
      <c r="I159" s="336"/>
      <c r="J159" s="336"/>
    </row>
    <row r="160" spans="1:10" ht="20.25" customHeight="1" x14ac:dyDescent="0.3">
      <c r="A160" s="76" t="s">
        <v>227</v>
      </c>
      <c r="B160" s="67"/>
      <c r="C160" s="62"/>
      <c r="D160" s="301"/>
      <c r="E160" s="301"/>
      <c r="F160" s="301"/>
      <c r="G160" s="301"/>
      <c r="H160" s="301"/>
      <c r="I160" s="301"/>
      <c r="J160" s="301"/>
    </row>
    <row r="161" spans="1:10" ht="20.25" customHeight="1" x14ac:dyDescent="0.3">
      <c r="A161" s="76" t="s">
        <v>220</v>
      </c>
      <c r="B161" s="67"/>
      <c r="C161" s="62"/>
      <c r="D161" s="301"/>
      <c r="E161" s="301"/>
      <c r="F161" s="301"/>
      <c r="G161" s="301"/>
      <c r="H161" s="301"/>
      <c r="I161" s="301"/>
      <c r="J161" s="301"/>
    </row>
    <row r="162" spans="1:10" ht="20.25" customHeight="1" x14ac:dyDescent="0.3">
      <c r="A162" s="67" t="s">
        <v>327</v>
      </c>
      <c r="B162" s="67"/>
      <c r="C162" s="62"/>
      <c r="D162" s="301"/>
      <c r="E162" s="301"/>
      <c r="F162" s="301"/>
      <c r="G162" s="301"/>
      <c r="H162" s="301"/>
      <c r="I162" s="301"/>
      <c r="J162" s="301"/>
    </row>
    <row r="163" spans="1:10" ht="20.25" customHeight="1" x14ac:dyDescent="0.3">
      <c r="A163" s="78" t="s">
        <v>273</v>
      </c>
      <c r="B163" s="67"/>
      <c r="C163" s="62"/>
      <c r="D163" s="148">
        <v>747899</v>
      </c>
      <c r="E163" s="301"/>
      <c r="F163" s="148">
        <v>-329971</v>
      </c>
      <c r="G163" s="301"/>
      <c r="H163" s="148">
        <v>-17000</v>
      </c>
      <c r="I163" s="301"/>
      <c r="J163" s="149">
        <v>25000</v>
      </c>
    </row>
    <row r="164" spans="1:10" ht="20.25" customHeight="1" x14ac:dyDescent="0.3">
      <c r="A164" s="78" t="s">
        <v>372</v>
      </c>
      <c r="B164" s="64"/>
      <c r="C164" s="62"/>
      <c r="D164" s="148">
        <v>10147</v>
      </c>
      <c r="E164" s="301"/>
      <c r="F164" s="148">
        <v>-12229</v>
      </c>
      <c r="G164" s="301"/>
      <c r="H164" s="149">
        <v>0</v>
      </c>
      <c r="I164" s="301"/>
      <c r="J164" s="149">
        <v>0</v>
      </c>
    </row>
    <row r="165" spans="1:10" ht="20.25" customHeight="1" x14ac:dyDescent="0.3">
      <c r="A165" s="78" t="s">
        <v>358</v>
      </c>
      <c r="B165" s="64"/>
      <c r="C165" s="62">
        <v>6</v>
      </c>
      <c r="D165" s="148">
        <v>14161921</v>
      </c>
      <c r="E165" s="301"/>
      <c r="F165" s="148">
        <v>68083</v>
      </c>
      <c r="G165" s="301"/>
      <c r="H165" s="148">
        <v>2793350</v>
      </c>
      <c r="I165" s="301"/>
      <c r="J165" s="149">
        <v>0</v>
      </c>
    </row>
    <row r="166" spans="1:10" ht="20.25" customHeight="1" x14ac:dyDescent="0.3">
      <c r="A166" s="305" t="s">
        <v>362</v>
      </c>
      <c r="B166" s="64"/>
      <c r="C166" s="62"/>
      <c r="D166" s="148"/>
      <c r="E166" s="301"/>
      <c r="F166" s="148"/>
      <c r="G166" s="301"/>
      <c r="H166" s="148"/>
      <c r="I166" s="301"/>
      <c r="J166" s="149"/>
    </row>
    <row r="167" spans="1:10" ht="20.25" customHeight="1" x14ac:dyDescent="0.3">
      <c r="A167" s="305" t="s">
        <v>389</v>
      </c>
      <c r="B167" s="64"/>
      <c r="C167" s="62"/>
      <c r="D167" s="148">
        <v>104735</v>
      </c>
      <c r="E167" s="301"/>
      <c r="F167" s="148">
        <v>-98808</v>
      </c>
      <c r="G167" s="301"/>
      <c r="H167" s="149">
        <v>0</v>
      </c>
      <c r="I167" s="301"/>
      <c r="J167" s="149">
        <v>0</v>
      </c>
    </row>
    <row r="168" spans="1:10" ht="20.25" customHeight="1" x14ac:dyDescent="0.3">
      <c r="A168" s="67" t="s">
        <v>305</v>
      </c>
      <c r="B168" s="64"/>
      <c r="C168" s="62"/>
      <c r="D168" s="149"/>
      <c r="E168" s="301"/>
      <c r="F168" s="149"/>
      <c r="G168" s="301"/>
      <c r="H168" s="149"/>
      <c r="I168" s="301"/>
      <c r="J168" s="149"/>
    </row>
    <row r="169" spans="1:10" ht="20.25" customHeight="1" x14ac:dyDescent="0.3">
      <c r="A169" s="67" t="s">
        <v>220</v>
      </c>
      <c r="B169" s="64"/>
      <c r="C169" s="62"/>
      <c r="D169" s="144">
        <v>-2880347</v>
      </c>
      <c r="E169" s="301"/>
      <c r="F169" s="144">
        <v>33792</v>
      </c>
      <c r="G169" s="301"/>
      <c r="H169" s="144">
        <v>-555270</v>
      </c>
      <c r="I169" s="301"/>
      <c r="J169" s="311">
        <v>-5000</v>
      </c>
    </row>
    <row r="170" spans="1:10" ht="20.25" customHeight="1" x14ac:dyDescent="0.3">
      <c r="A170" s="82" t="s">
        <v>228</v>
      </c>
      <c r="B170" s="64"/>
      <c r="C170" s="62"/>
      <c r="D170" s="301"/>
      <c r="E170" s="301"/>
      <c r="F170" s="301"/>
      <c r="G170" s="301"/>
      <c r="H170" s="301"/>
      <c r="I170" s="301"/>
      <c r="J170" s="301"/>
    </row>
    <row r="171" spans="1:10" ht="20.25" customHeight="1" x14ac:dyDescent="0.3">
      <c r="A171" s="82" t="s">
        <v>220</v>
      </c>
      <c r="B171" s="64"/>
      <c r="C171" s="62"/>
      <c r="D171" s="335">
        <f>SUM(D162:D169)</f>
        <v>12144355</v>
      </c>
      <c r="E171" s="341"/>
      <c r="F171" s="335">
        <f>SUM(F162:F169)</f>
        <v>-339133</v>
      </c>
      <c r="G171" s="341"/>
      <c r="H171" s="335">
        <f>SUM(H162:H169)</f>
        <v>2221080</v>
      </c>
      <c r="I171" s="336"/>
      <c r="J171" s="335">
        <f>SUM(J162:J169)</f>
        <v>20000</v>
      </c>
    </row>
    <row r="172" spans="1:10" ht="20.25" customHeight="1" x14ac:dyDescent="0.3">
      <c r="A172" s="64" t="s">
        <v>384</v>
      </c>
      <c r="B172" s="64"/>
      <c r="C172" s="62"/>
      <c r="D172" s="301"/>
      <c r="E172" s="301"/>
      <c r="F172" s="301"/>
      <c r="G172" s="301"/>
      <c r="H172" s="301"/>
      <c r="I172" s="301"/>
      <c r="J172" s="301"/>
    </row>
    <row r="173" spans="1:10" ht="20.25" customHeight="1" x14ac:dyDescent="0.3">
      <c r="A173" s="64" t="s">
        <v>320</v>
      </c>
      <c r="B173" s="64"/>
      <c r="C173" s="62"/>
      <c r="D173" s="335">
        <f>D158+D171</f>
        <v>31921970</v>
      </c>
      <c r="E173" s="341"/>
      <c r="F173" s="335">
        <f>F158+F171</f>
        <v>15318607</v>
      </c>
      <c r="G173" s="341"/>
      <c r="H173" s="335">
        <f>H158+H171</f>
        <v>2269591</v>
      </c>
      <c r="I173" s="336"/>
      <c r="J173" s="335">
        <f>J158+J171</f>
        <v>32536</v>
      </c>
    </row>
    <row r="174" spans="1:10" ht="20.25" customHeight="1" thickBot="1" x14ac:dyDescent="0.35">
      <c r="A174" s="64" t="s">
        <v>284</v>
      </c>
      <c r="B174" s="67"/>
      <c r="C174" s="62"/>
      <c r="D174" s="333">
        <f>D146+D173</f>
        <v>39389873</v>
      </c>
      <c r="E174" s="341"/>
      <c r="F174" s="333">
        <f>F146+F173</f>
        <v>29422227</v>
      </c>
      <c r="G174" s="341"/>
      <c r="H174" s="325">
        <f>H146+H173</f>
        <v>22443645</v>
      </c>
      <c r="I174" s="341"/>
      <c r="J174" s="325">
        <f>J146+J173</f>
        <v>4330560</v>
      </c>
    </row>
    <row r="175" spans="1:10" ht="5.75" customHeight="1" thickTop="1" x14ac:dyDescent="0.3">
      <c r="A175" s="64"/>
      <c r="B175" s="67"/>
      <c r="C175" s="62"/>
      <c r="D175" s="301"/>
      <c r="E175" s="301"/>
      <c r="F175" s="301"/>
      <c r="G175" s="301"/>
      <c r="H175" s="301"/>
      <c r="I175" s="301"/>
      <c r="J175" s="301"/>
    </row>
    <row r="176" spans="1:10" ht="20.25" customHeight="1" x14ac:dyDescent="0.3">
      <c r="A176" s="64" t="s">
        <v>383</v>
      </c>
      <c r="B176" s="64"/>
      <c r="C176" s="62"/>
      <c r="D176" s="301"/>
      <c r="E176" s="301"/>
      <c r="F176" s="301"/>
      <c r="G176" s="301"/>
      <c r="H176" s="301"/>
      <c r="I176" s="301"/>
      <c r="J176" s="301"/>
    </row>
    <row r="177" spans="1:10" ht="20.25" customHeight="1" x14ac:dyDescent="0.3">
      <c r="A177" s="67" t="s">
        <v>274</v>
      </c>
      <c r="B177" s="67"/>
      <c r="C177" s="62"/>
      <c r="D177" s="148">
        <v>37526920</v>
      </c>
      <c r="E177" s="301"/>
      <c r="F177" s="148">
        <v>22902532</v>
      </c>
      <c r="G177" s="301"/>
      <c r="H177" s="149">
        <v>22443645</v>
      </c>
      <c r="I177" s="301"/>
      <c r="J177" s="149">
        <v>4330560</v>
      </c>
    </row>
    <row r="178" spans="1:10" ht="20.25" customHeight="1" x14ac:dyDescent="0.3">
      <c r="A178" s="67" t="s">
        <v>275</v>
      </c>
      <c r="B178" s="64"/>
      <c r="C178" s="62"/>
      <c r="D178" s="311">
        <v>1862953</v>
      </c>
      <c r="E178" s="301"/>
      <c r="F178" s="311">
        <v>6519695</v>
      </c>
      <c r="G178" s="301"/>
      <c r="H178" s="311">
        <v>0</v>
      </c>
      <c r="I178" s="301"/>
      <c r="J178" s="311">
        <v>0</v>
      </c>
    </row>
    <row r="179" spans="1:10" ht="20.25" customHeight="1" thickBot="1" x14ac:dyDescent="0.35">
      <c r="A179" s="64" t="s">
        <v>284</v>
      </c>
      <c r="B179" s="67"/>
      <c r="C179" s="62"/>
      <c r="D179" s="333">
        <f>SUM(D177:D178)</f>
        <v>39389873</v>
      </c>
      <c r="E179" s="341"/>
      <c r="F179" s="333">
        <f>SUM(F177:F178)</f>
        <v>29422227</v>
      </c>
      <c r="G179" s="341"/>
      <c r="H179" s="325">
        <f>SUM(H177:H178)</f>
        <v>22443645</v>
      </c>
      <c r="I179" s="341"/>
      <c r="J179" s="325">
        <f>SUM(J177:J178)</f>
        <v>4330560</v>
      </c>
    </row>
    <row r="180" spans="1:10" ht="21.75" customHeight="1" thickTop="1" x14ac:dyDescent="0.3"/>
  </sheetData>
  <mergeCells count="32">
    <mergeCell ref="D5:F5"/>
    <mergeCell ref="H5:J5"/>
    <mergeCell ref="D6:F6"/>
    <mergeCell ref="H6:J6"/>
    <mergeCell ref="D7:F7"/>
    <mergeCell ref="H7:J7"/>
    <mergeCell ref="D8:F8"/>
    <mergeCell ref="H8:J8"/>
    <mergeCell ref="D49:F49"/>
    <mergeCell ref="H49:J49"/>
    <mergeCell ref="D50:F50"/>
    <mergeCell ref="H50:J50"/>
    <mergeCell ref="D51:F51"/>
    <mergeCell ref="H51:J51"/>
    <mergeCell ref="D52:F52"/>
    <mergeCell ref="H52:J52"/>
    <mergeCell ref="D95:F95"/>
    <mergeCell ref="H95:J95"/>
    <mergeCell ref="D96:F96"/>
    <mergeCell ref="H96:J96"/>
    <mergeCell ref="D97:F97"/>
    <mergeCell ref="H97:J97"/>
    <mergeCell ref="D98:F98"/>
    <mergeCell ref="H98:J98"/>
    <mergeCell ref="D143:F143"/>
    <mergeCell ref="H143:J143"/>
    <mergeCell ref="D140:F140"/>
    <mergeCell ref="H140:J140"/>
    <mergeCell ref="D141:F141"/>
    <mergeCell ref="H141:J141"/>
    <mergeCell ref="D142:F142"/>
    <mergeCell ref="H142:J142"/>
  </mergeCells>
  <pageMargins left="0.8" right="0.8" top="0.48" bottom="0.5" header="0.5" footer="0.5"/>
  <pageSetup paperSize="9" scale="77" firstPageNumber="6" fitToHeight="4" orientation="portrait" useFirstPageNumber="1" r:id="rId1"/>
  <headerFooter>
    <oddFooter>&amp;L 
 The accompanying notes are an integral part of these financial statements.
&amp;C&amp;P</oddFooter>
  </headerFooter>
  <rowBreaks count="3" manualBreakCount="3">
    <brk id="44" max="16383" man="1"/>
    <brk id="90" max="16383" man="1"/>
    <brk id="13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77680-88DF-4F17-BB10-FFB5C506C42C}">
  <dimension ref="A1:AK92"/>
  <sheetViews>
    <sheetView showGridLines="0" view="pageBreakPreview" zoomScale="85" zoomScaleNormal="54" zoomScaleSheetLayoutView="85" workbookViewId="0">
      <selection activeCell="A90" sqref="A90"/>
    </sheetView>
  </sheetViews>
  <sheetFormatPr defaultColWidth="8.81640625" defaultRowHeight="14" x14ac:dyDescent="0.3"/>
  <cols>
    <col min="1" max="1" width="49.54296875" style="84" customWidth="1"/>
    <col min="2" max="2" width="8.81640625" style="84"/>
    <col min="3" max="3" width="10.90625" style="84" bestFit="1" customWidth="1"/>
    <col min="4" max="4" width="1" style="84" customWidth="1"/>
    <col min="5" max="5" width="15.81640625" style="84" bestFit="1" customWidth="1"/>
    <col min="6" max="6" width="1" style="84" customWidth="1"/>
    <col min="7" max="7" width="10.81640625" style="84" bestFit="1" customWidth="1"/>
    <col min="8" max="8" width="1" style="84" customWidth="1"/>
    <col min="9" max="9" width="18.1796875" style="84" bestFit="1" customWidth="1"/>
    <col min="10" max="10" width="1" style="84" customWidth="1"/>
    <col min="11" max="11" width="14.1796875" style="84" bestFit="1" customWidth="1"/>
    <col min="12" max="12" width="1" style="84" customWidth="1"/>
    <col min="13" max="13" width="8.90625" style="84" bestFit="1" customWidth="1"/>
    <col min="14" max="14" width="1" style="84" customWidth="1"/>
    <col min="15" max="15" width="15.1796875" style="84" bestFit="1" customWidth="1"/>
    <col min="16" max="16" width="1" style="84" customWidth="1"/>
    <col min="17" max="17" width="15.1796875" style="84" bestFit="1" customWidth="1"/>
    <col min="18" max="18" width="1" style="84" customWidth="1"/>
    <col min="19" max="19" width="14.453125" style="84" bestFit="1" customWidth="1"/>
    <col min="20" max="20" width="1" style="84" customWidth="1"/>
    <col min="21" max="21" width="11.54296875" style="84" bestFit="1" customWidth="1"/>
    <col min="22" max="22" width="1" style="84" customWidth="1"/>
    <col min="23" max="23" width="15.54296875" style="84" bestFit="1" customWidth="1"/>
    <col min="24" max="24" width="1" style="84" customWidth="1"/>
    <col min="25" max="25" width="12.1796875" style="84" bestFit="1" customWidth="1"/>
    <col min="26" max="26" width="1" style="84" customWidth="1"/>
    <col min="27" max="27" width="15.1796875" style="84" bestFit="1" customWidth="1"/>
    <col min="28" max="28" width="1" style="84" customWidth="1"/>
    <col min="29" max="29" width="14" style="84" customWidth="1"/>
    <col min="30" max="30" width="1" style="84" customWidth="1"/>
    <col min="31" max="31" width="11.54296875" style="84" bestFit="1" customWidth="1"/>
    <col min="32" max="32" width="1" style="84" customWidth="1"/>
    <col min="33" max="33" width="18.81640625" style="84" bestFit="1" customWidth="1"/>
    <col min="34" max="34" width="1" style="84" customWidth="1"/>
    <col min="35" max="35" width="15.1796875" style="84" bestFit="1" customWidth="1"/>
    <col min="36" max="36" width="1" style="84" customWidth="1"/>
    <col min="37" max="37" width="13.1796875" style="84" customWidth="1"/>
    <col min="38" max="16384" width="8.81640625" style="84"/>
  </cols>
  <sheetData>
    <row r="1" spans="1:37" ht="17.5" x14ac:dyDescent="0.3">
      <c r="A1" s="151" t="s">
        <v>26</v>
      </c>
      <c r="B1" s="152"/>
      <c r="C1" s="153"/>
      <c r="D1" s="153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154"/>
      <c r="AH1" s="154"/>
      <c r="AI1" s="154"/>
      <c r="AJ1" s="154"/>
      <c r="AK1" s="154"/>
    </row>
    <row r="2" spans="1:37" ht="17.5" x14ac:dyDescent="0.3">
      <c r="A2" s="151" t="s">
        <v>27</v>
      </c>
      <c r="B2" s="152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  <c r="AJ2" s="154"/>
      <c r="AK2" s="154"/>
    </row>
    <row r="3" spans="1:37" ht="15.5" x14ac:dyDescent="0.3">
      <c r="A3" s="155" t="s">
        <v>166</v>
      </c>
      <c r="B3" s="156"/>
      <c r="C3" s="157"/>
      <c r="D3" s="157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7"/>
      <c r="P3" s="157"/>
      <c r="Q3" s="154"/>
      <c r="R3" s="154"/>
      <c r="S3" s="157"/>
      <c r="T3" s="154"/>
      <c r="U3" s="154"/>
      <c r="V3" s="154"/>
      <c r="W3" s="157"/>
      <c r="X3" s="157"/>
      <c r="Y3" s="157"/>
      <c r="Z3" s="154"/>
      <c r="AA3" s="154"/>
      <c r="AB3" s="154"/>
      <c r="AC3" s="154"/>
      <c r="AD3" s="154"/>
      <c r="AE3" s="154"/>
      <c r="AF3" s="154"/>
      <c r="AG3" s="154"/>
      <c r="AH3" s="154"/>
      <c r="AI3" s="154"/>
      <c r="AJ3" s="154"/>
      <c r="AK3" s="154"/>
    </row>
    <row r="4" spans="1:37" ht="15.5" x14ac:dyDescent="0.3">
      <c r="A4" s="157"/>
      <c r="B4" s="158"/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154"/>
      <c r="AF4" s="154"/>
      <c r="AG4" s="154"/>
      <c r="AH4" s="154"/>
      <c r="AI4" s="154"/>
      <c r="AJ4" s="154"/>
      <c r="AK4" s="83" t="s">
        <v>89</v>
      </c>
    </row>
    <row r="5" spans="1:37" x14ac:dyDescent="0.3">
      <c r="A5" s="103"/>
      <c r="B5" s="158"/>
      <c r="C5" s="364" t="s">
        <v>42</v>
      </c>
      <c r="D5" s="364"/>
      <c r="E5" s="364"/>
      <c r="F5" s="364"/>
      <c r="G5" s="364"/>
      <c r="H5" s="364"/>
      <c r="I5" s="364"/>
      <c r="J5" s="364"/>
      <c r="K5" s="364"/>
      <c r="L5" s="364"/>
      <c r="M5" s="364"/>
      <c r="N5" s="364"/>
      <c r="O5" s="364"/>
      <c r="P5" s="364"/>
      <c r="Q5" s="364"/>
      <c r="R5" s="364"/>
      <c r="S5" s="364"/>
      <c r="T5" s="364"/>
      <c r="U5" s="364"/>
      <c r="V5" s="364"/>
      <c r="W5" s="364"/>
      <c r="X5" s="364"/>
      <c r="Y5" s="364"/>
      <c r="Z5" s="364"/>
      <c r="AA5" s="364"/>
      <c r="AB5" s="364"/>
      <c r="AC5" s="364"/>
      <c r="AD5" s="364"/>
      <c r="AE5" s="364"/>
      <c r="AF5" s="364"/>
      <c r="AG5" s="364"/>
      <c r="AH5" s="364"/>
      <c r="AI5" s="364"/>
      <c r="AJ5" s="364"/>
      <c r="AK5" s="364"/>
    </row>
    <row r="6" spans="1:37" x14ac:dyDescent="0.3">
      <c r="A6" s="103"/>
      <c r="B6" s="159"/>
      <c r="C6" s="160"/>
      <c r="D6" s="160"/>
      <c r="E6" s="160"/>
      <c r="F6" s="160"/>
      <c r="G6" s="160"/>
      <c r="H6" s="160"/>
      <c r="I6" s="161"/>
      <c r="J6" s="160"/>
      <c r="K6" s="160"/>
      <c r="L6" s="160"/>
      <c r="M6" s="160"/>
      <c r="N6" s="160"/>
      <c r="O6" s="160"/>
      <c r="P6" s="160"/>
      <c r="Q6" s="160"/>
      <c r="R6" s="160"/>
      <c r="S6" s="362" t="s">
        <v>403</v>
      </c>
      <c r="T6" s="363"/>
      <c r="U6" s="363"/>
      <c r="V6" s="363"/>
      <c r="W6" s="363"/>
      <c r="X6" s="363"/>
      <c r="Y6" s="363"/>
      <c r="Z6" s="363"/>
      <c r="AA6" s="363"/>
      <c r="AB6" s="160"/>
      <c r="AC6" s="160"/>
      <c r="AD6" s="160"/>
      <c r="AE6" s="160"/>
      <c r="AF6" s="160"/>
      <c r="AG6" s="160"/>
      <c r="AH6" s="160"/>
      <c r="AI6" s="160"/>
      <c r="AJ6" s="160"/>
      <c r="AK6" s="160"/>
    </row>
    <row r="7" spans="1:37" x14ac:dyDescent="0.3">
      <c r="A7" s="103"/>
      <c r="B7" s="159"/>
      <c r="C7" s="160"/>
      <c r="D7" s="160"/>
      <c r="E7" s="160"/>
      <c r="F7" s="160"/>
      <c r="G7" s="160"/>
      <c r="H7" s="160"/>
      <c r="I7" s="161"/>
      <c r="J7" s="160"/>
      <c r="K7" s="160"/>
      <c r="L7" s="160"/>
      <c r="M7" s="160"/>
      <c r="N7" s="160"/>
      <c r="O7" s="160"/>
      <c r="P7" s="160"/>
      <c r="Q7" s="160"/>
      <c r="R7" s="160"/>
      <c r="S7" s="161"/>
      <c r="T7" s="162"/>
      <c r="U7" s="162"/>
      <c r="V7" s="162"/>
      <c r="W7" s="177" t="s">
        <v>285</v>
      </c>
      <c r="X7" s="162"/>
      <c r="Y7" s="162"/>
      <c r="Z7" s="162"/>
      <c r="AA7" s="162"/>
      <c r="AB7" s="160"/>
      <c r="AC7" s="160"/>
      <c r="AD7" s="160"/>
      <c r="AE7" s="160"/>
      <c r="AF7" s="160"/>
      <c r="AG7" s="160"/>
      <c r="AH7" s="160"/>
      <c r="AI7" s="160"/>
      <c r="AJ7" s="160"/>
      <c r="AK7" s="160"/>
    </row>
    <row r="8" spans="1:37" x14ac:dyDescent="0.3">
      <c r="A8" s="103"/>
      <c r="B8" s="159"/>
      <c r="C8" s="160"/>
      <c r="D8" s="160"/>
      <c r="E8" s="160"/>
      <c r="F8" s="160"/>
      <c r="G8" s="160"/>
      <c r="H8" s="160"/>
      <c r="I8" s="161"/>
      <c r="J8" s="160"/>
      <c r="K8" s="160"/>
      <c r="L8" s="160"/>
      <c r="M8" s="160"/>
      <c r="N8" s="160"/>
      <c r="O8" s="160"/>
      <c r="P8" s="160"/>
      <c r="Q8" s="160"/>
      <c r="R8" s="160"/>
      <c r="S8" s="161"/>
      <c r="T8" s="162"/>
      <c r="U8" s="162"/>
      <c r="V8" s="162"/>
      <c r="W8" s="161" t="s">
        <v>251</v>
      </c>
      <c r="X8" s="162"/>
      <c r="Y8" s="162"/>
      <c r="Z8" s="162"/>
      <c r="AA8" s="162"/>
      <c r="AB8" s="160"/>
      <c r="AC8" s="160"/>
      <c r="AD8" s="160"/>
      <c r="AE8" s="160"/>
      <c r="AF8" s="160"/>
      <c r="AG8" s="160"/>
      <c r="AH8" s="160"/>
      <c r="AI8" s="160"/>
      <c r="AJ8" s="160"/>
      <c r="AK8" s="160"/>
    </row>
    <row r="9" spans="1:37" x14ac:dyDescent="0.3">
      <c r="A9" s="103"/>
      <c r="B9" s="159"/>
      <c r="C9" s="160"/>
      <c r="D9" s="160"/>
      <c r="E9" s="160"/>
      <c r="F9" s="160"/>
      <c r="G9" s="160"/>
      <c r="H9" s="160"/>
      <c r="I9" s="161" t="s">
        <v>138</v>
      </c>
      <c r="J9" s="160"/>
      <c r="K9" s="160"/>
      <c r="L9" s="160"/>
      <c r="M9" s="160"/>
      <c r="N9" s="160"/>
      <c r="O9" s="160"/>
      <c r="P9" s="160"/>
      <c r="Q9" s="160"/>
      <c r="R9" s="160"/>
      <c r="S9" s="161"/>
      <c r="T9" s="162"/>
      <c r="W9" s="161" t="s">
        <v>252</v>
      </c>
      <c r="X9" s="162"/>
      <c r="Y9" s="162"/>
      <c r="Z9" s="162"/>
      <c r="AA9" s="162"/>
      <c r="AB9" s="160"/>
      <c r="AC9" s="160"/>
      <c r="AD9" s="160"/>
      <c r="AE9" s="160"/>
      <c r="AF9" s="160"/>
      <c r="AG9" s="160"/>
      <c r="AH9" s="160"/>
      <c r="AI9" s="160"/>
      <c r="AJ9" s="160"/>
      <c r="AK9" s="160"/>
    </row>
    <row r="10" spans="1:37" x14ac:dyDescent="0.3">
      <c r="A10" s="103"/>
      <c r="B10" s="159"/>
      <c r="C10" s="103"/>
      <c r="D10" s="103"/>
      <c r="E10" s="162"/>
      <c r="F10" s="162"/>
      <c r="G10" s="162"/>
      <c r="H10" s="162"/>
      <c r="I10" s="161" t="s">
        <v>191</v>
      </c>
      <c r="J10" s="162"/>
      <c r="K10" s="161"/>
      <c r="L10" s="162"/>
      <c r="M10" s="162"/>
      <c r="N10" s="162"/>
      <c r="O10" s="103"/>
      <c r="P10" s="103"/>
      <c r="Q10" s="103"/>
      <c r="R10" s="162"/>
      <c r="S10" s="161" t="s">
        <v>329</v>
      </c>
      <c r="T10" s="103"/>
      <c r="U10" s="161" t="s">
        <v>329</v>
      </c>
      <c r="V10" s="161"/>
      <c r="W10" s="161" t="s">
        <v>253</v>
      </c>
      <c r="X10" s="161"/>
      <c r="Y10" s="161" t="s">
        <v>194</v>
      </c>
      <c r="Z10" s="162"/>
      <c r="AA10" s="162" t="s">
        <v>91</v>
      </c>
      <c r="AB10" s="103"/>
      <c r="AC10" s="163"/>
      <c r="AD10" s="103"/>
      <c r="AE10" s="161"/>
      <c r="AF10" s="103"/>
      <c r="AG10" s="163" t="s">
        <v>203</v>
      </c>
      <c r="AH10" s="162"/>
      <c r="AI10" s="162"/>
      <c r="AJ10" s="162"/>
      <c r="AK10" s="103"/>
    </row>
    <row r="11" spans="1:37" x14ac:dyDescent="0.3">
      <c r="A11" s="103"/>
      <c r="B11" s="86"/>
      <c r="C11" s="162" t="s">
        <v>46</v>
      </c>
      <c r="D11" s="162"/>
      <c r="E11" s="161" t="s">
        <v>395</v>
      </c>
      <c r="F11" s="162"/>
      <c r="G11" s="103"/>
      <c r="H11" s="162"/>
      <c r="I11" s="161" t="s">
        <v>192</v>
      </c>
      <c r="J11" s="162"/>
      <c r="K11" s="161" t="s">
        <v>127</v>
      </c>
      <c r="L11" s="162"/>
      <c r="M11" s="103"/>
      <c r="N11" s="162"/>
      <c r="O11" s="162" t="s">
        <v>31</v>
      </c>
      <c r="P11" s="103"/>
      <c r="Q11" s="162"/>
      <c r="R11" s="162"/>
      <c r="S11" s="161" t="s">
        <v>324</v>
      </c>
      <c r="T11" s="162"/>
      <c r="U11" s="161" t="s">
        <v>324</v>
      </c>
      <c r="V11" s="161"/>
      <c r="W11" s="161" t="s">
        <v>254</v>
      </c>
      <c r="X11" s="161"/>
      <c r="Y11" s="161" t="s">
        <v>195</v>
      </c>
      <c r="Z11" s="162"/>
      <c r="AA11" s="161" t="s">
        <v>90</v>
      </c>
      <c r="AB11" s="103"/>
      <c r="AC11" s="163"/>
      <c r="AD11" s="103"/>
      <c r="AE11" s="161" t="s">
        <v>169</v>
      </c>
      <c r="AF11" s="103"/>
      <c r="AG11" s="163" t="s">
        <v>204</v>
      </c>
      <c r="AH11" s="162"/>
      <c r="AI11" s="161" t="s">
        <v>92</v>
      </c>
      <c r="AJ11" s="162"/>
      <c r="AK11" s="162" t="s">
        <v>8</v>
      </c>
    </row>
    <row r="12" spans="1:37" x14ac:dyDescent="0.3">
      <c r="A12" s="103"/>
      <c r="B12" s="86"/>
      <c r="C12" s="161" t="s">
        <v>230</v>
      </c>
      <c r="D12" s="162"/>
      <c r="E12" s="177" t="s">
        <v>396</v>
      </c>
      <c r="F12" s="162"/>
      <c r="G12" s="161" t="s">
        <v>118</v>
      </c>
      <c r="H12" s="162"/>
      <c r="I12" s="161" t="s">
        <v>136</v>
      </c>
      <c r="J12" s="162"/>
      <c r="K12" s="161" t="s">
        <v>128</v>
      </c>
      <c r="L12" s="162"/>
      <c r="M12" s="162" t="s">
        <v>30</v>
      </c>
      <c r="N12" s="162"/>
      <c r="O12" s="162" t="s">
        <v>74</v>
      </c>
      <c r="P12" s="103"/>
      <c r="Q12" s="162" t="s">
        <v>59</v>
      </c>
      <c r="R12" s="162"/>
      <c r="S12" s="161" t="s">
        <v>255</v>
      </c>
      <c r="T12" s="162"/>
      <c r="U12" s="161" t="s">
        <v>264</v>
      </c>
      <c r="V12" s="161"/>
      <c r="W12" s="161" t="s">
        <v>256</v>
      </c>
      <c r="X12" s="161"/>
      <c r="Y12" s="161" t="s">
        <v>257</v>
      </c>
      <c r="Z12" s="162"/>
      <c r="AA12" s="162" t="s">
        <v>258</v>
      </c>
      <c r="AB12" s="162"/>
      <c r="AC12" s="161"/>
      <c r="AD12" s="162"/>
      <c r="AE12" s="161" t="s">
        <v>170</v>
      </c>
      <c r="AF12" s="162"/>
      <c r="AG12" s="161" t="s">
        <v>198</v>
      </c>
      <c r="AH12" s="162"/>
      <c r="AI12" s="162" t="s">
        <v>93</v>
      </c>
      <c r="AJ12" s="162"/>
      <c r="AK12" s="161" t="s">
        <v>183</v>
      </c>
    </row>
    <row r="13" spans="1:37" x14ac:dyDescent="0.3">
      <c r="A13" s="103"/>
      <c r="B13" s="86" t="s">
        <v>37</v>
      </c>
      <c r="C13" s="164" t="s">
        <v>41</v>
      </c>
      <c r="D13" s="162"/>
      <c r="E13" s="164" t="s">
        <v>60</v>
      </c>
      <c r="F13" s="162"/>
      <c r="G13" s="165" t="s">
        <v>121</v>
      </c>
      <c r="H13" s="162"/>
      <c r="I13" s="165" t="s">
        <v>147</v>
      </c>
      <c r="J13" s="162"/>
      <c r="K13" s="165" t="s">
        <v>129</v>
      </c>
      <c r="L13" s="162"/>
      <c r="M13" s="164" t="s">
        <v>35</v>
      </c>
      <c r="N13" s="162"/>
      <c r="O13" s="164" t="s">
        <v>73</v>
      </c>
      <c r="P13" s="103"/>
      <c r="Q13" s="164" t="s">
        <v>60</v>
      </c>
      <c r="R13" s="162"/>
      <c r="S13" s="165" t="s">
        <v>259</v>
      </c>
      <c r="T13" s="162"/>
      <c r="U13" s="164" t="s">
        <v>265</v>
      </c>
      <c r="V13" s="168"/>
      <c r="W13" s="165" t="s">
        <v>260</v>
      </c>
      <c r="X13" s="161"/>
      <c r="Y13" s="165" t="s">
        <v>65</v>
      </c>
      <c r="Z13" s="162"/>
      <c r="AA13" s="165" t="s">
        <v>40</v>
      </c>
      <c r="AB13" s="162"/>
      <c r="AC13" s="165" t="s">
        <v>193</v>
      </c>
      <c r="AD13" s="162"/>
      <c r="AE13" s="165" t="s">
        <v>171</v>
      </c>
      <c r="AF13" s="162"/>
      <c r="AG13" s="165" t="s">
        <v>197</v>
      </c>
      <c r="AH13" s="103"/>
      <c r="AI13" s="164" t="s">
        <v>61</v>
      </c>
      <c r="AJ13" s="103"/>
      <c r="AK13" s="164" t="s">
        <v>40</v>
      </c>
    </row>
    <row r="14" spans="1:37" x14ac:dyDescent="0.3">
      <c r="B14" s="16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</row>
    <row r="15" spans="1:37" ht="18" customHeight="1" x14ac:dyDescent="0.3">
      <c r="A15" s="94" t="s">
        <v>286</v>
      </c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103"/>
      <c r="AK15" s="103"/>
    </row>
    <row r="16" spans="1:37" s="169" customFormat="1" ht="18" customHeight="1" x14ac:dyDescent="0.3">
      <c r="A16" s="130" t="s">
        <v>349</v>
      </c>
      <c r="B16" s="210"/>
      <c r="C16" s="243">
        <v>8611242</v>
      </c>
      <c r="D16" s="244"/>
      <c r="E16" s="243">
        <v>57298909</v>
      </c>
      <c r="F16" s="244"/>
      <c r="G16" s="243">
        <v>3470021</v>
      </c>
      <c r="H16" s="244"/>
      <c r="I16" s="243">
        <v>4809941</v>
      </c>
      <c r="J16" s="244"/>
      <c r="K16" s="243">
        <v>-5159</v>
      </c>
      <c r="L16" s="244"/>
      <c r="M16" s="243">
        <v>929166</v>
      </c>
      <c r="N16" s="244"/>
      <c r="O16" s="243">
        <v>119893131</v>
      </c>
      <c r="P16" s="244"/>
      <c r="Q16" s="243">
        <v>-8997459</v>
      </c>
      <c r="R16" s="244"/>
      <c r="S16" s="243">
        <v>24833380</v>
      </c>
      <c r="T16" s="244"/>
      <c r="U16" s="243">
        <v>-1435975</v>
      </c>
      <c r="V16" s="243"/>
      <c r="W16" s="243">
        <v>2449580</v>
      </c>
      <c r="X16" s="243"/>
      <c r="Y16" s="243">
        <v>-34919990</v>
      </c>
      <c r="Z16" s="244"/>
      <c r="AA16" s="243">
        <f>SUM(S16:Y16)</f>
        <v>-9073005</v>
      </c>
      <c r="AB16" s="244"/>
      <c r="AC16" s="243">
        <f>(AA16)+SUM(C16:Q16)</f>
        <v>176936787</v>
      </c>
      <c r="AD16" s="244"/>
      <c r="AE16" s="243">
        <v>15000000</v>
      </c>
      <c r="AF16" s="244"/>
      <c r="AG16" s="243">
        <f>SUM(AC16:AE16)</f>
        <v>191936787</v>
      </c>
      <c r="AH16" s="244"/>
      <c r="AI16" s="243">
        <v>70241781</v>
      </c>
      <c r="AJ16" s="244"/>
      <c r="AK16" s="243">
        <f>SUM(AG16:AI16)</f>
        <v>262178568</v>
      </c>
    </row>
    <row r="17" spans="1:37" s="169" customFormat="1" ht="18" customHeight="1" x14ac:dyDescent="0.3">
      <c r="A17" s="84" t="s">
        <v>348</v>
      </c>
      <c r="B17" s="86">
        <v>2</v>
      </c>
      <c r="C17" s="245">
        <v>0</v>
      </c>
      <c r="D17" s="246"/>
      <c r="E17" s="245">
        <v>0</v>
      </c>
      <c r="F17" s="246"/>
      <c r="G17" s="245">
        <v>0</v>
      </c>
      <c r="H17" s="246"/>
      <c r="I17" s="245">
        <v>0</v>
      </c>
      <c r="J17" s="246"/>
      <c r="K17" s="245">
        <v>0</v>
      </c>
      <c r="L17" s="246"/>
      <c r="M17" s="245">
        <v>0</v>
      </c>
      <c r="N17" s="246"/>
      <c r="O17" s="245">
        <v>2500197</v>
      </c>
      <c r="P17" s="246"/>
      <c r="Q17" s="245">
        <v>0</v>
      </c>
      <c r="R17" s="246"/>
      <c r="S17" s="245">
        <v>0</v>
      </c>
      <c r="T17" s="246"/>
      <c r="U17" s="245">
        <v>0</v>
      </c>
      <c r="V17" s="246"/>
      <c r="W17" s="245">
        <v>0</v>
      </c>
      <c r="X17" s="246"/>
      <c r="Y17" s="245">
        <v>0</v>
      </c>
      <c r="Z17" s="246"/>
      <c r="AA17" s="247">
        <f>SUM(S17:Y17)</f>
        <v>0</v>
      </c>
      <c r="AB17" s="246"/>
      <c r="AC17" s="245">
        <f>(AA17)+SUM(C17:Q17)</f>
        <v>2500197</v>
      </c>
      <c r="AD17" s="246"/>
      <c r="AE17" s="245">
        <v>0</v>
      </c>
      <c r="AF17" s="246"/>
      <c r="AG17" s="242">
        <f>SUM(AC17:AE17)</f>
        <v>2500197</v>
      </c>
      <c r="AH17" s="246"/>
      <c r="AI17" s="245">
        <v>823</v>
      </c>
      <c r="AJ17" s="246"/>
      <c r="AK17" s="245">
        <f>SUM(AG17:AI17)</f>
        <v>2501020</v>
      </c>
    </row>
    <row r="18" spans="1:37" s="169" customFormat="1" ht="18" customHeight="1" x14ac:dyDescent="0.3">
      <c r="A18" s="130" t="s">
        <v>287</v>
      </c>
      <c r="B18" s="86"/>
      <c r="C18" s="247">
        <f>SUM(C15:C17)</f>
        <v>8611242</v>
      </c>
      <c r="D18" s="248"/>
      <c r="E18" s="247">
        <f>SUM(E15:E17)</f>
        <v>57298909</v>
      </c>
      <c r="F18" s="248"/>
      <c r="G18" s="247">
        <f>SUM(G15:G17)</f>
        <v>3470021</v>
      </c>
      <c r="H18" s="248"/>
      <c r="I18" s="247">
        <f>SUM(I15:I17)</f>
        <v>4809941</v>
      </c>
      <c r="J18" s="248"/>
      <c r="K18" s="247">
        <f>SUM(K15:K17)</f>
        <v>-5159</v>
      </c>
      <c r="L18" s="248"/>
      <c r="M18" s="247">
        <f>SUM(M15:M17)</f>
        <v>929166</v>
      </c>
      <c r="N18" s="248"/>
      <c r="O18" s="247">
        <f>SUM(O15:O17)</f>
        <v>122393328</v>
      </c>
      <c r="P18" s="248"/>
      <c r="Q18" s="247">
        <f>SUM(Q15:Q17)</f>
        <v>-8997459</v>
      </c>
      <c r="R18" s="248"/>
      <c r="S18" s="247">
        <f>SUM(S15:S17)</f>
        <v>24833380</v>
      </c>
      <c r="T18" s="248"/>
      <c r="U18" s="247">
        <f>SUM(U15:U17)</f>
        <v>-1435975</v>
      </c>
      <c r="V18" s="249"/>
      <c r="W18" s="247">
        <f>SUM(W15:W17)</f>
        <v>2449580</v>
      </c>
      <c r="X18" s="249"/>
      <c r="Y18" s="247">
        <f>SUM(Y15:Y17)</f>
        <v>-34919990</v>
      </c>
      <c r="Z18" s="248"/>
      <c r="AA18" s="247">
        <f>SUM(AA15:AA17)</f>
        <v>-9073005</v>
      </c>
      <c r="AB18" s="248"/>
      <c r="AC18" s="247">
        <f>SUM(AC15:AC17)</f>
        <v>179436984</v>
      </c>
      <c r="AD18" s="248"/>
      <c r="AE18" s="247">
        <f>SUM(AE15:AE17)</f>
        <v>15000000</v>
      </c>
      <c r="AF18" s="248"/>
      <c r="AG18" s="247">
        <f>SUM(AG15:AG17)</f>
        <v>194436984</v>
      </c>
      <c r="AH18" s="248"/>
      <c r="AI18" s="247">
        <f>SUM(AI15:AI17)</f>
        <v>70242604</v>
      </c>
      <c r="AJ18" s="248"/>
      <c r="AK18" s="247">
        <f>SUM(AK15:AK17)</f>
        <v>264679588</v>
      </c>
    </row>
    <row r="19" spans="1:37" ht="18" customHeight="1" x14ac:dyDescent="0.3">
      <c r="A19" s="94" t="s">
        <v>321</v>
      </c>
      <c r="B19" s="86"/>
      <c r="C19" s="250"/>
      <c r="D19" s="251"/>
      <c r="E19" s="252"/>
      <c r="F19" s="251"/>
      <c r="G19" s="253"/>
      <c r="H19" s="251"/>
      <c r="I19" s="251"/>
      <c r="J19" s="251"/>
      <c r="K19" s="251"/>
      <c r="L19" s="251"/>
      <c r="M19" s="252"/>
      <c r="N19" s="251"/>
      <c r="O19" s="252"/>
      <c r="P19" s="251"/>
      <c r="Q19" s="252"/>
      <c r="R19" s="251"/>
      <c r="S19" s="248"/>
      <c r="T19" s="251"/>
      <c r="U19" s="251"/>
      <c r="V19" s="251"/>
      <c r="W19" s="252"/>
      <c r="X19" s="252"/>
      <c r="Y19" s="252"/>
      <c r="Z19" s="251"/>
      <c r="AA19" s="248"/>
      <c r="AB19" s="251"/>
      <c r="AC19" s="248"/>
      <c r="AD19" s="251"/>
      <c r="AE19" s="248"/>
      <c r="AF19" s="251"/>
      <c r="AG19" s="248"/>
      <c r="AH19" s="251"/>
      <c r="AI19" s="248"/>
      <c r="AJ19" s="251"/>
      <c r="AK19" s="248"/>
    </row>
    <row r="20" spans="1:37" ht="18" customHeight="1" x14ac:dyDescent="0.3">
      <c r="A20" s="167" t="s">
        <v>186</v>
      </c>
      <c r="B20" s="166"/>
      <c r="C20" s="254"/>
      <c r="D20" s="255"/>
      <c r="E20" s="254"/>
      <c r="F20" s="255"/>
      <c r="G20" s="256"/>
      <c r="H20" s="255"/>
      <c r="I20" s="255"/>
      <c r="J20" s="255"/>
      <c r="K20" s="255"/>
      <c r="L20" s="255"/>
      <c r="M20" s="254"/>
      <c r="N20" s="255"/>
      <c r="O20" s="254"/>
      <c r="P20" s="255"/>
      <c r="Q20" s="254"/>
      <c r="R20" s="255"/>
      <c r="S20" s="257"/>
      <c r="T20" s="255"/>
      <c r="U20" s="255"/>
      <c r="V20" s="255"/>
      <c r="W20" s="254"/>
      <c r="X20" s="254"/>
      <c r="Y20" s="254"/>
      <c r="Z20" s="255"/>
      <c r="AA20" s="257"/>
      <c r="AB20" s="255"/>
      <c r="AC20" s="257"/>
      <c r="AD20" s="255"/>
      <c r="AE20" s="257"/>
      <c r="AF20" s="255"/>
      <c r="AG20" s="257"/>
      <c r="AH20" s="255"/>
      <c r="AI20" s="257"/>
      <c r="AJ20" s="255"/>
      <c r="AK20" s="257"/>
    </row>
    <row r="21" spans="1:37" ht="18" customHeight="1" x14ac:dyDescent="0.3">
      <c r="A21" s="84" t="s">
        <v>298</v>
      </c>
      <c r="B21" s="86"/>
      <c r="C21" s="250">
        <v>0</v>
      </c>
      <c r="D21" s="255"/>
      <c r="E21" s="250">
        <v>0</v>
      </c>
      <c r="F21" s="250"/>
      <c r="G21" s="250">
        <v>0</v>
      </c>
      <c r="H21" s="250"/>
      <c r="I21" s="250">
        <v>0</v>
      </c>
      <c r="J21" s="250"/>
      <c r="K21" s="250">
        <v>0</v>
      </c>
      <c r="L21" s="250"/>
      <c r="M21" s="250">
        <v>0</v>
      </c>
      <c r="N21" s="250"/>
      <c r="O21" s="258">
        <v>-4792441</v>
      </c>
      <c r="P21" s="250"/>
      <c r="Q21" s="250">
        <v>0</v>
      </c>
      <c r="R21" s="250"/>
      <c r="S21" s="250">
        <v>0</v>
      </c>
      <c r="T21" s="250"/>
      <c r="U21" s="250">
        <v>0</v>
      </c>
      <c r="V21" s="250"/>
      <c r="W21" s="250">
        <v>0</v>
      </c>
      <c r="X21" s="250"/>
      <c r="Y21" s="250">
        <v>0</v>
      </c>
      <c r="Z21" s="250"/>
      <c r="AA21" s="250">
        <f>SUM(S21:Y21)</f>
        <v>0</v>
      </c>
      <c r="AB21" s="250"/>
      <c r="AC21" s="250">
        <f>AA21+SUM(C21:Q21)</f>
        <v>-4792441</v>
      </c>
      <c r="AD21" s="250"/>
      <c r="AE21" s="250">
        <v>0</v>
      </c>
      <c r="AF21" s="250"/>
      <c r="AG21" s="250">
        <f>SUM(AC21:AE21)</f>
        <v>-4792441</v>
      </c>
      <c r="AH21" s="255"/>
      <c r="AI21" s="258">
        <v>-4591594</v>
      </c>
      <c r="AJ21" s="257"/>
      <c r="AK21" s="250">
        <f>SUM(AG21,AI21)</f>
        <v>-9384035</v>
      </c>
    </row>
    <row r="22" spans="1:37" ht="18" customHeight="1" x14ac:dyDescent="0.3">
      <c r="A22" s="167" t="s">
        <v>312</v>
      </c>
      <c r="B22" s="86"/>
      <c r="C22" s="259">
        <f>SUM(C21:C21)</f>
        <v>0</v>
      </c>
      <c r="D22" s="248"/>
      <c r="E22" s="259">
        <f>SUM(E21:E21)</f>
        <v>0</v>
      </c>
      <c r="F22" s="248"/>
      <c r="G22" s="259">
        <f>SUM(G21:G21)</f>
        <v>0</v>
      </c>
      <c r="H22" s="248"/>
      <c r="I22" s="259">
        <f>SUM(I21:I21)</f>
        <v>0</v>
      </c>
      <c r="J22" s="248"/>
      <c r="K22" s="259">
        <f>SUM(K21:K21)</f>
        <v>0</v>
      </c>
      <c r="L22" s="248"/>
      <c r="M22" s="259">
        <f>SUM(M21:M21)</f>
        <v>0</v>
      </c>
      <c r="N22" s="248"/>
      <c r="O22" s="259">
        <f>SUM(O21:O21)</f>
        <v>-4792441</v>
      </c>
      <c r="P22" s="248"/>
      <c r="Q22" s="259">
        <f>SUM(Q21:Q21)</f>
        <v>0</v>
      </c>
      <c r="R22" s="248"/>
      <c r="S22" s="259">
        <f>SUM(S21:S21)</f>
        <v>0</v>
      </c>
      <c r="T22" s="248"/>
      <c r="U22" s="259">
        <f>SUM(U21:U21)</f>
        <v>0</v>
      </c>
      <c r="V22" s="243"/>
      <c r="W22" s="259">
        <f>SUM(W21:W21)</f>
        <v>0</v>
      </c>
      <c r="X22" s="249"/>
      <c r="Y22" s="259">
        <f>SUM(Y21:Y21)</f>
        <v>0</v>
      </c>
      <c r="Z22" s="248"/>
      <c r="AA22" s="259">
        <f>SUM(AA21:AA21)</f>
        <v>0</v>
      </c>
      <c r="AB22" s="248"/>
      <c r="AC22" s="259">
        <f>SUM(AC21:AC21)</f>
        <v>-4792441</v>
      </c>
      <c r="AD22" s="248"/>
      <c r="AE22" s="259">
        <f>SUM(AE21:AE21)</f>
        <v>0</v>
      </c>
      <c r="AF22" s="248"/>
      <c r="AG22" s="259">
        <f>SUM(AG21:AG21)</f>
        <v>-4792441</v>
      </c>
      <c r="AH22" s="248"/>
      <c r="AI22" s="259">
        <f>SUM(AI21:AI21)</f>
        <v>-4591594</v>
      </c>
      <c r="AJ22" s="248"/>
      <c r="AK22" s="259">
        <f>SUM(AK21:AK21)</f>
        <v>-9384035</v>
      </c>
    </row>
    <row r="23" spans="1:37" ht="18" customHeight="1" x14ac:dyDescent="0.3">
      <c r="A23" s="167" t="s">
        <v>119</v>
      </c>
      <c r="B23" s="86"/>
      <c r="C23" s="260"/>
      <c r="D23" s="248"/>
      <c r="E23" s="260"/>
      <c r="F23" s="248"/>
      <c r="G23" s="253"/>
      <c r="H23" s="248"/>
      <c r="I23" s="248"/>
      <c r="J23" s="248"/>
      <c r="K23" s="248"/>
      <c r="L23" s="248"/>
      <c r="M23" s="260"/>
      <c r="N23" s="248"/>
      <c r="O23" s="260"/>
      <c r="P23" s="248"/>
      <c r="Q23" s="260"/>
      <c r="R23" s="248"/>
      <c r="S23" s="260"/>
      <c r="T23" s="248"/>
      <c r="U23" s="248"/>
      <c r="V23" s="248"/>
      <c r="W23" s="260"/>
      <c r="X23" s="260"/>
      <c r="Y23" s="260"/>
      <c r="Z23" s="248"/>
      <c r="AA23" s="260"/>
      <c r="AB23" s="248"/>
      <c r="AC23" s="260"/>
      <c r="AD23" s="248"/>
      <c r="AE23" s="260"/>
      <c r="AF23" s="248"/>
      <c r="AG23" s="260"/>
      <c r="AH23" s="248"/>
      <c r="AI23" s="248"/>
      <c r="AJ23" s="248"/>
      <c r="AK23" s="248"/>
    </row>
    <row r="24" spans="1:37" ht="18" customHeight="1" x14ac:dyDescent="0.3">
      <c r="A24" s="167" t="s">
        <v>215</v>
      </c>
      <c r="B24" s="86"/>
      <c r="C24" s="260"/>
      <c r="D24" s="248"/>
      <c r="E24" s="260"/>
      <c r="F24" s="248"/>
      <c r="G24" s="253"/>
      <c r="H24" s="248"/>
      <c r="I24" s="248"/>
      <c r="J24" s="248"/>
      <c r="K24" s="248"/>
      <c r="L24" s="248"/>
      <c r="M24" s="260"/>
      <c r="N24" s="248"/>
      <c r="O24" s="260"/>
      <c r="P24" s="248"/>
      <c r="Q24" s="260"/>
      <c r="R24" s="248"/>
      <c r="S24" s="260"/>
      <c r="T24" s="248"/>
      <c r="U24" s="248"/>
      <c r="V24" s="248"/>
      <c r="W24" s="260"/>
      <c r="X24" s="260"/>
      <c r="Y24" s="260"/>
      <c r="Z24" s="248"/>
      <c r="AA24" s="260"/>
      <c r="AB24" s="248"/>
      <c r="AC24" s="260"/>
      <c r="AD24" s="248"/>
      <c r="AE24" s="260"/>
      <c r="AF24" s="248"/>
      <c r="AG24" s="260"/>
      <c r="AH24" s="248"/>
      <c r="AI24" s="248"/>
      <c r="AJ24" s="248"/>
      <c r="AK24" s="248"/>
    </row>
    <row r="25" spans="1:37" ht="18" customHeight="1" x14ac:dyDescent="0.3">
      <c r="A25" s="84" t="s">
        <v>299</v>
      </c>
      <c r="B25" s="86"/>
      <c r="C25" s="260"/>
      <c r="D25" s="248"/>
      <c r="E25" s="260"/>
      <c r="F25" s="248"/>
      <c r="G25" s="253"/>
      <c r="H25" s="248"/>
      <c r="I25" s="248"/>
      <c r="J25" s="248"/>
      <c r="K25" s="248"/>
      <c r="L25" s="248"/>
      <c r="M25" s="260"/>
      <c r="N25" s="248"/>
      <c r="O25" s="260"/>
      <c r="P25" s="248"/>
      <c r="Q25" s="260"/>
      <c r="R25" s="248"/>
      <c r="S25" s="260"/>
      <c r="T25" s="248"/>
      <c r="U25" s="248"/>
      <c r="V25" s="248"/>
      <c r="W25" s="260"/>
      <c r="X25" s="260"/>
      <c r="Y25" s="260"/>
      <c r="Z25" s="248"/>
      <c r="AA25" s="260"/>
      <c r="AB25" s="248"/>
      <c r="AC25" s="260"/>
      <c r="AD25" s="248"/>
      <c r="AE25" s="260"/>
      <c r="AF25" s="248"/>
      <c r="AG25" s="260"/>
      <c r="AH25" s="248"/>
      <c r="AI25" s="248"/>
      <c r="AJ25" s="248"/>
      <c r="AK25" s="248"/>
    </row>
    <row r="26" spans="1:37" ht="18" customHeight="1" x14ac:dyDescent="0.3">
      <c r="A26" s="84" t="s">
        <v>300</v>
      </c>
      <c r="B26" s="86"/>
      <c r="C26" s="250">
        <v>0</v>
      </c>
      <c r="D26" s="250"/>
      <c r="E26" s="250">
        <v>0</v>
      </c>
      <c r="F26" s="250"/>
      <c r="G26" s="250">
        <v>0</v>
      </c>
      <c r="H26" s="261"/>
      <c r="I26" s="258">
        <v>44103</v>
      </c>
      <c r="J26" s="261"/>
      <c r="K26" s="250">
        <v>0</v>
      </c>
      <c r="L26" s="250"/>
      <c r="M26" s="250">
        <v>0</v>
      </c>
      <c r="N26" s="250"/>
      <c r="O26" s="250">
        <v>0</v>
      </c>
      <c r="P26" s="250"/>
      <c r="Q26" s="250">
        <v>0</v>
      </c>
      <c r="R26" s="250"/>
      <c r="S26" s="250">
        <v>0</v>
      </c>
      <c r="T26" s="261"/>
      <c r="U26" s="250">
        <v>0</v>
      </c>
      <c r="V26" s="250"/>
      <c r="W26" s="250">
        <v>0</v>
      </c>
      <c r="X26" s="261"/>
      <c r="Y26" s="250">
        <v>0</v>
      </c>
      <c r="Z26" s="261"/>
      <c r="AA26" s="250">
        <f>SUM(S26:Y26)</f>
        <v>0</v>
      </c>
      <c r="AB26" s="261"/>
      <c r="AC26" s="250">
        <f>AA26+SUM(C26:Q26)</f>
        <v>44103</v>
      </c>
      <c r="AD26" s="257"/>
      <c r="AE26" s="250">
        <v>0</v>
      </c>
      <c r="AF26" s="257"/>
      <c r="AG26" s="250">
        <f>SUM(AC26:AE26)</f>
        <v>44103</v>
      </c>
      <c r="AH26" s="257"/>
      <c r="AI26" s="250">
        <v>-44103</v>
      </c>
      <c r="AJ26" s="257"/>
      <c r="AK26" s="250">
        <f>SUM(AG26,AI26)</f>
        <v>0</v>
      </c>
    </row>
    <row r="27" spans="1:37" ht="18" customHeight="1" x14ac:dyDescent="0.3">
      <c r="A27" s="84" t="s">
        <v>301</v>
      </c>
      <c r="B27" s="86"/>
      <c r="C27" s="250">
        <v>0</v>
      </c>
      <c r="D27" s="257"/>
      <c r="E27" s="250">
        <v>0</v>
      </c>
      <c r="F27" s="257"/>
      <c r="G27" s="250">
        <v>112851</v>
      </c>
      <c r="H27" s="257"/>
      <c r="I27" s="258">
        <v>15782</v>
      </c>
      <c r="J27" s="257"/>
      <c r="K27" s="250">
        <v>-4758</v>
      </c>
      <c r="L27" s="257"/>
      <c r="M27" s="250">
        <v>0</v>
      </c>
      <c r="N27" s="257"/>
      <c r="O27" s="250">
        <v>0</v>
      </c>
      <c r="P27" s="257"/>
      <c r="Q27" s="250">
        <v>0</v>
      </c>
      <c r="R27" s="257"/>
      <c r="S27" s="250">
        <v>0</v>
      </c>
      <c r="T27" s="257"/>
      <c r="U27" s="250">
        <v>0</v>
      </c>
      <c r="V27" s="250"/>
      <c r="W27" s="250">
        <v>0</v>
      </c>
      <c r="X27" s="250"/>
      <c r="Y27" s="250">
        <v>0</v>
      </c>
      <c r="Z27" s="257"/>
      <c r="AA27" s="250">
        <f>SUM(S27:Y27)</f>
        <v>0</v>
      </c>
      <c r="AB27" s="257"/>
      <c r="AC27" s="250">
        <f>AA27+SUM(C27:Q27)</f>
        <v>123875</v>
      </c>
      <c r="AD27" s="257"/>
      <c r="AE27" s="250">
        <v>0</v>
      </c>
      <c r="AF27" s="257"/>
      <c r="AG27" s="250">
        <f>SUM(AC27:AE27)</f>
        <v>123875</v>
      </c>
      <c r="AH27" s="257"/>
      <c r="AI27" s="250">
        <v>0</v>
      </c>
      <c r="AJ27" s="257"/>
      <c r="AK27" s="250">
        <f>SUM(AG27,AI27)</f>
        <v>123875</v>
      </c>
    </row>
    <row r="28" spans="1:37" ht="18" customHeight="1" x14ac:dyDescent="0.3">
      <c r="A28" s="169" t="s">
        <v>302</v>
      </c>
      <c r="B28" s="90"/>
      <c r="C28" s="262">
        <v>0</v>
      </c>
      <c r="D28" s="263"/>
      <c r="E28" s="262">
        <v>0</v>
      </c>
      <c r="F28" s="263"/>
      <c r="G28" s="262">
        <v>0</v>
      </c>
      <c r="H28" s="263"/>
      <c r="I28" s="262">
        <v>0</v>
      </c>
      <c r="J28" s="263"/>
      <c r="K28" s="262">
        <v>0</v>
      </c>
      <c r="L28" s="263"/>
      <c r="M28" s="262">
        <v>0</v>
      </c>
      <c r="N28" s="263"/>
      <c r="O28" s="262">
        <v>0</v>
      </c>
      <c r="P28" s="263"/>
      <c r="Q28" s="262">
        <v>0</v>
      </c>
      <c r="R28" s="263"/>
      <c r="S28" s="262">
        <v>0</v>
      </c>
      <c r="T28" s="263"/>
      <c r="U28" s="262">
        <v>0</v>
      </c>
      <c r="V28" s="262"/>
      <c r="W28" s="262">
        <v>0</v>
      </c>
      <c r="X28" s="262"/>
      <c r="Y28" s="262">
        <v>0</v>
      </c>
      <c r="Z28" s="263"/>
      <c r="AA28" s="262">
        <f>SUM(S28:Y28)</f>
        <v>0</v>
      </c>
      <c r="AB28" s="263"/>
      <c r="AC28" s="262">
        <f>SUM(C28:O28)+(AA28)</f>
        <v>0</v>
      </c>
      <c r="AD28" s="263"/>
      <c r="AE28" s="262">
        <v>0</v>
      </c>
      <c r="AF28" s="263"/>
      <c r="AG28" s="262">
        <f>SUM(AC28:AE28)</f>
        <v>0</v>
      </c>
      <c r="AH28" s="263"/>
      <c r="AI28" s="262">
        <v>52848</v>
      </c>
      <c r="AJ28" s="263"/>
      <c r="AK28" s="262">
        <f>SUM(AG28,AI28)</f>
        <v>52848</v>
      </c>
    </row>
    <row r="29" spans="1:37" ht="18" customHeight="1" x14ac:dyDescent="0.3">
      <c r="A29" s="169" t="s">
        <v>306</v>
      </c>
      <c r="B29" s="90"/>
      <c r="C29" s="262">
        <v>0</v>
      </c>
      <c r="D29" s="263"/>
      <c r="E29" s="262">
        <v>0</v>
      </c>
      <c r="F29" s="263"/>
      <c r="G29" s="262">
        <v>0</v>
      </c>
      <c r="H29" s="263"/>
      <c r="I29" s="262">
        <v>0</v>
      </c>
      <c r="J29" s="263"/>
      <c r="K29" s="262">
        <v>0</v>
      </c>
      <c r="L29" s="263"/>
      <c r="M29" s="262">
        <v>0</v>
      </c>
      <c r="N29" s="263"/>
      <c r="O29" s="262">
        <v>0</v>
      </c>
      <c r="P29" s="263"/>
      <c r="Q29" s="262">
        <v>0</v>
      </c>
      <c r="R29" s="263"/>
      <c r="S29" s="262">
        <v>0</v>
      </c>
      <c r="T29" s="263"/>
      <c r="U29" s="262">
        <v>0</v>
      </c>
      <c r="V29" s="262"/>
      <c r="W29" s="262">
        <v>0</v>
      </c>
      <c r="X29" s="262"/>
      <c r="Y29" s="262">
        <v>0</v>
      </c>
      <c r="Z29" s="263"/>
      <c r="AA29" s="262">
        <f>SUM(S29:Y29)</f>
        <v>0</v>
      </c>
      <c r="AB29" s="263"/>
      <c r="AC29" s="262">
        <f>SUM(C29:O29)+(AA29)</f>
        <v>0</v>
      </c>
      <c r="AD29" s="263"/>
      <c r="AE29" s="262">
        <v>0</v>
      </c>
      <c r="AF29" s="263"/>
      <c r="AG29" s="262">
        <f>SUM(AC29:AE29)</f>
        <v>0</v>
      </c>
      <c r="AH29" s="263"/>
      <c r="AI29" s="262">
        <v>-9</v>
      </c>
      <c r="AJ29" s="263"/>
      <c r="AK29" s="262">
        <f>SUM(AG29,AI29)</f>
        <v>-9</v>
      </c>
    </row>
    <row r="30" spans="1:37" ht="18" customHeight="1" x14ac:dyDescent="0.3">
      <c r="A30" s="169" t="s">
        <v>323</v>
      </c>
      <c r="B30" s="90"/>
      <c r="C30" s="262"/>
      <c r="D30" s="263"/>
      <c r="E30" s="262"/>
      <c r="F30" s="263"/>
      <c r="G30" s="262"/>
      <c r="H30" s="263"/>
      <c r="I30" s="262"/>
      <c r="J30" s="263"/>
      <c r="K30" s="262"/>
      <c r="L30" s="263"/>
      <c r="M30" s="262"/>
      <c r="N30" s="263"/>
      <c r="O30" s="262"/>
      <c r="P30" s="263"/>
      <c r="Q30" s="262"/>
      <c r="R30" s="263"/>
      <c r="S30" s="262"/>
      <c r="T30" s="263"/>
      <c r="U30" s="262"/>
      <c r="V30" s="262"/>
      <c r="W30" s="262"/>
      <c r="X30" s="262"/>
      <c r="Y30" s="262"/>
      <c r="Z30" s="263"/>
      <c r="AA30" s="262"/>
      <c r="AB30" s="263"/>
      <c r="AC30" s="262"/>
      <c r="AD30" s="263"/>
      <c r="AE30" s="262"/>
      <c r="AF30" s="263"/>
      <c r="AG30" s="262"/>
      <c r="AH30" s="263"/>
      <c r="AI30" s="262"/>
      <c r="AJ30" s="263"/>
      <c r="AK30" s="262"/>
    </row>
    <row r="31" spans="1:37" ht="18" customHeight="1" x14ac:dyDescent="0.3">
      <c r="A31" s="169" t="s">
        <v>322</v>
      </c>
      <c r="C31" s="264">
        <v>0</v>
      </c>
      <c r="D31" s="255"/>
      <c r="E31" s="264">
        <v>0</v>
      </c>
      <c r="F31" s="250"/>
      <c r="G31" s="264">
        <v>0</v>
      </c>
      <c r="H31" s="250"/>
      <c r="I31" s="264">
        <v>0</v>
      </c>
      <c r="J31" s="250"/>
      <c r="K31" s="264">
        <v>0</v>
      </c>
      <c r="L31" s="250"/>
      <c r="M31" s="264">
        <v>0</v>
      </c>
      <c r="N31" s="250"/>
      <c r="O31" s="264">
        <v>0</v>
      </c>
      <c r="P31" s="250"/>
      <c r="Q31" s="242">
        <v>0</v>
      </c>
      <c r="R31" s="250"/>
      <c r="S31" s="264">
        <v>0</v>
      </c>
      <c r="T31" s="250"/>
      <c r="U31" s="264">
        <v>0</v>
      </c>
      <c r="V31" s="250"/>
      <c r="W31" s="264">
        <v>0</v>
      </c>
      <c r="X31" s="250"/>
      <c r="Y31" s="264">
        <v>0</v>
      </c>
      <c r="Z31" s="250"/>
      <c r="AA31" s="264">
        <f>SUM(S31:Y31)</f>
        <v>0</v>
      </c>
      <c r="AB31" s="250"/>
      <c r="AC31" s="264">
        <f>SUM(C31:O31)+(AA31)</f>
        <v>0</v>
      </c>
      <c r="AD31" s="250"/>
      <c r="AE31" s="264">
        <v>0</v>
      </c>
      <c r="AF31" s="250"/>
      <c r="AG31" s="264">
        <f>SUM(AC31:AE31)</f>
        <v>0</v>
      </c>
      <c r="AH31" s="255"/>
      <c r="AI31" s="242">
        <v>751940</v>
      </c>
      <c r="AJ31" s="257"/>
      <c r="AK31" s="242">
        <f>SUM(AG31,AI31)</f>
        <v>751940</v>
      </c>
    </row>
    <row r="32" spans="1:37" ht="18" customHeight="1" x14ac:dyDescent="0.3">
      <c r="A32" s="167" t="s">
        <v>261</v>
      </c>
      <c r="B32" s="86"/>
      <c r="C32" s="250"/>
      <c r="D32" s="248"/>
      <c r="E32" s="250"/>
      <c r="F32" s="248"/>
      <c r="G32" s="250"/>
      <c r="H32" s="248"/>
      <c r="I32" s="250"/>
      <c r="J32" s="248"/>
      <c r="K32" s="250"/>
      <c r="L32" s="248"/>
      <c r="M32" s="250"/>
      <c r="N32" s="248"/>
      <c r="O32" s="260"/>
      <c r="P32" s="248"/>
      <c r="Q32" s="250"/>
      <c r="R32" s="248"/>
      <c r="S32" s="260"/>
      <c r="T32" s="248"/>
      <c r="U32" s="260"/>
      <c r="V32" s="260"/>
      <c r="W32" s="260"/>
      <c r="X32" s="260"/>
      <c r="Y32" s="260"/>
      <c r="Z32" s="248"/>
      <c r="AA32" s="260"/>
      <c r="AB32" s="248"/>
      <c r="AC32" s="260"/>
      <c r="AD32" s="248"/>
      <c r="AE32" s="260"/>
      <c r="AF32" s="248"/>
      <c r="AG32" s="260"/>
      <c r="AH32" s="248"/>
      <c r="AI32" s="248"/>
      <c r="AJ32" s="248"/>
      <c r="AK32" s="248"/>
    </row>
    <row r="33" spans="1:37" ht="18" customHeight="1" x14ac:dyDescent="0.3">
      <c r="A33" s="167" t="s">
        <v>215</v>
      </c>
      <c r="B33" s="86"/>
      <c r="C33" s="247">
        <f>SUM(C26:C31)</f>
        <v>0</v>
      </c>
      <c r="D33" s="249"/>
      <c r="E33" s="247">
        <f>SUM(E26:E31)</f>
        <v>0</v>
      </c>
      <c r="F33" s="249"/>
      <c r="G33" s="247">
        <f>SUM(G26:G31)</f>
        <v>112851</v>
      </c>
      <c r="H33" s="249"/>
      <c r="I33" s="247">
        <f>SUM(I26:I31)</f>
        <v>59885</v>
      </c>
      <c r="J33" s="249"/>
      <c r="K33" s="247">
        <f>SUM(K26:K31)</f>
        <v>-4758</v>
      </c>
      <c r="L33" s="249"/>
      <c r="M33" s="247">
        <f>SUM(M26:M31)</f>
        <v>0</v>
      </c>
      <c r="N33" s="249"/>
      <c r="O33" s="247">
        <f>SUM(O26:O31)</f>
        <v>0</v>
      </c>
      <c r="P33" s="249"/>
      <c r="Q33" s="247">
        <f>SUM(Q26:Q31)</f>
        <v>0</v>
      </c>
      <c r="R33" s="249"/>
      <c r="S33" s="247">
        <f>SUM(S26:S31)</f>
        <v>0</v>
      </c>
      <c r="T33" s="249"/>
      <c r="U33" s="247">
        <f>SUM(U26:U31)</f>
        <v>0</v>
      </c>
      <c r="V33" s="243"/>
      <c r="W33" s="247">
        <f>SUM(W26:W31)</f>
        <v>0</v>
      </c>
      <c r="X33" s="249"/>
      <c r="Y33" s="247">
        <f>SUM(Y26:Y31)</f>
        <v>0</v>
      </c>
      <c r="Z33" s="249"/>
      <c r="AA33" s="247">
        <f>SUM(AA26:AA31)</f>
        <v>0</v>
      </c>
      <c r="AB33" s="249"/>
      <c r="AC33" s="247">
        <f>SUM(AC26:AC31)</f>
        <v>167978</v>
      </c>
      <c r="AD33" s="249"/>
      <c r="AE33" s="247">
        <f>SUM(AE26:AE31)</f>
        <v>0</v>
      </c>
      <c r="AF33" s="249"/>
      <c r="AG33" s="247">
        <f>SUM(AG26:AG31)</f>
        <v>167978</v>
      </c>
      <c r="AH33" s="249"/>
      <c r="AI33" s="247">
        <f>SUM(AI26:AI31)</f>
        <v>760676</v>
      </c>
      <c r="AJ33" s="249"/>
      <c r="AK33" s="247">
        <f>SUM(AK26:AK31)</f>
        <v>928654</v>
      </c>
    </row>
    <row r="34" spans="1:37" ht="18" customHeight="1" x14ac:dyDescent="0.3">
      <c r="A34" s="94" t="s">
        <v>189</v>
      </c>
      <c r="B34" s="86"/>
      <c r="C34" s="265"/>
      <c r="D34" s="251"/>
      <c r="E34" s="265"/>
      <c r="F34" s="251"/>
      <c r="G34" s="265"/>
      <c r="H34" s="251"/>
      <c r="I34" s="251"/>
      <c r="J34" s="251"/>
      <c r="K34" s="251"/>
      <c r="L34" s="251"/>
      <c r="M34" s="265"/>
      <c r="N34" s="251"/>
      <c r="O34" s="265"/>
      <c r="P34" s="253"/>
      <c r="Q34" s="265"/>
      <c r="R34" s="251"/>
      <c r="S34" s="265"/>
      <c r="T34" s="251"/>
      <c r="U34" s="265"/>
      <c r="V34" s="265"/>
      <c r="W34" s="265"/>
      <c r="X34" s="265"/>
      <c r="Y34" s="265"/>
      <c r="Z34" s="251"/>
      <c r="AA34" s="265"/>
      <c r="AB34" s="251"/>
      <c r="AC34" s="265"/>
      <c r="AD34" s="251"/>
      <c r="AE34" s="265"/>
      <c r="AF34" s="251"/>
      <c r="AG34" s="265"/>
      <c r="AH34" s="251"/>
      <c r="AI34" s="257"/>
      <c r="AJ34" s="251"/>
      <c r="AK34" s="257"/>
    </row>
    <row r="35" spans="1:37" ht="18" customHeight="1" x14ac:dyDescent="0.3">
      <c r="A35" s="94" t="s">
        <v>262</v>
      </c>
      <c r="B35" s="86"/>
      <c r="C35" s="247">
        <f>C22+C33</f>
        <v>0</v>
      </c>
      <c r="D35" s="251"/>
      <c r="E35" s="247">
        <f>E22+E33</f>
        <v>0</v>
      </c>
      <c r="F35" s="251"/>
      <c r="G35" s="247">
        <f>G22+G33</f>
        <v>112851</v>
      </c>
      <c r="H35" s="251"/>
      <c r="I35" s="247">
        <f>I22+I33</f>
        <v>59885</v>
      </c>
      <c r="J35" s="251"/>
      <c r="K35" s="247">
        <f>K22+K33</f>
        <v>-4758</v>
      </c>
      <c r="L35" s="251"/>
      <c r="M35" s="247">
        <f>M22+M33</f>
        <v>0</v>
      </c>
      <c r="N35" s="251"/>
      <c r="O35" s="247">
        <f>O22+O33</f>
        <v>-4792441</v>
      </c>
      <c r="P35" s="253"/>
      <c r="Q35" s="247">
        <f>Q22+Q33</f>
        <v>0</v>
      </c>
      <c r="R35" s="251"/>
      <c r="S35" s="247">
        <f>S22+S33</f>
        <v>0</v>
      </c>
      <c r="T35" s="251"/>
      <c r="U35" s="247">
        <f>U22+U33</f>
        <v>0</v>
      </c>
      <c r="V35" s="243"/>
      <c r="W35" s="247">
        <f>W22+W33</f>
        <v>0</v>
      </c>
      <c r="X35" s="249"/>
      <c r="Y35" s="247">
        <f>Y22+Y33</f>
        <v>0</v>
      </c>
      <c r="Z35" s="249"/>
      <c r="AA35" s="247">
        <f>AA22+AA33</f>
        <v>0</v>
      </c>
      <c r="AB35" s="251"/>
      <c r="AC35" s="247">
        <f>AC22+AC33</f>
        <v>-4624463</v>
      </c>
      <c r="AD35" s="251"/>
      <c r="AE35" s="247">
        <f>AE22+AE33</f>
        <v>0</v>
      </c>
      <c r="AF35" s="251"/>
      <c r="AG35" s="247">
        <f>AG22+AG33</f>
        <v>-4624463</v>
      </c>
      <c r="AH35" s="251"/>
      <c r="AI35" s="247">
        <f>AI22+AI33</f>
        <v>-3830918</v>
      </c>
      <c r="AJ35" s="251"/>
      <c r="AK35" s="247">
        <f>AK22+AK33</f>
        <v>-8455381</v>
      </c>
    </row>
    <row r="36" spans="1:37" ht="18" customHeight="1" x14ac:dyDescent="0.3">
      <c r="A36" s="94" t="s">
        <v>137</v>
      </c>
      <c r="B36" s="86"/>
      <c r="C36" s="265"/>
      <c r="D36" s="251"/>
      <c r="E36" s="265"/>
      <c r="F36" s="251"/>
      <c r="G36" s="265"/>
      <c r="H36" s="251"/>
      <c r="I36" s="251"/>
      <c r="J36" s="251"/>
      <c r="K36" s="251"/>
      <c r="L36" s="251"/>
      <c r="M36" s="265"/>
      <c r="N36" s="251"/>
      <c r="O36" s="265"/>
      <c r="P36" s="253"/>
      <c r="Q36" s="265"/>
      <c r="R36" s="251"/>
      <c r="S36" s="265"/>
      <c r="T36" s="251"/>
      <c r="U36" s="251"/>
      <c r="V36" s="251"/>
      <c r="W36" s="265"/>
      <c r="X36" s="265"/>
      <c r="Y36" s="265"/>
      <c r="Z36" s="251"/>
      <c r="AA36" s="265"/>
      <c r="AB36" s="251"/>
      <c r="AC36" s="265"/>
      <c r="AD36" s="251"/>
      <c r="AE36" s="265"/>
      <c r="AF36" s="251"/>
      <c r="AG36" s="265"/>
      <c r="AH36" s="251"/>
      <c r="AI36" s="257"/>
      <c r="AJ36" s="251"/>
      <c r="AK36" s="257"/>
    </row>
    <row r="37" spans="1:37" ht="18" customHeight="1" x14ac:dyDescent="0.3">
      <c r="A37" s="84" t="s">
        <v>103</v>
      </c>
      <c r="B37" s="86"/>
      <c r="C37" s="266">
        <v>0</v>
      </c>
      <c r="D37" s="266"/>
      <c r="E37" s="266">
        <v>0</v>
      </c>
      <c r="F37" s="266"/>
      <c r="G37" s="266">
        <v>0</v>
      </c>
      <c r="H37" s="266"/>
      <c r="I37" s="266">
        <v>0</v>
      </c>
      <c r="J37" s="266"/>
      <c r="K37" s="266">
        <v>0</v>
      </c>
      <c r="L37" s="266"/>
      <c r="M37" s="266">
        <v>0</v>
      </c>
      <c r="N37" s="266"/>
      <c r="O37" s="258">
        <v>11682761</v>
      </c>
      <c r="P37" s="266"/>
      <c r="Q37" s="266">
        <v>0</v>
      </c>
      <c r="R37" s="266"/>
      <c r="S37" s="266">
        <v>0</v>
      </c>
      <c r="T37" s="266"/>
      <c r="U37" s="266">
        <v>0</v>
      </c>
      <c r="V37" s="266"/>
      <c r="W37" s="266">
        <v>0</v>
      </c>
      <c r="X37" s="266"/>
      <c r="Y37" s="266">
        <v>0</v>
      </c>
      <c r="Z37" s="266"/>
      <c r="AA37" s="266">
        <f>SUM(S37:Y37)</f>
        <v>0</v>
      </c>
      <c r="AB37" s="266"/>
      <c r="AC37" s="261">
        <f>SUM(C37:Q37)+(AA37)</f>
        <v>11682761</v>
      </c>
      <c r="AD37" s="266"/>
      <c r="AE37" s="266">
        <v>0</v>
      </c>
      <c r="AF37" s="266"/>
      <c r="AG37" s="262">
        <f>SUM(AC37:AE37)</f>
        <v>11682761</v>
      </c>
      <c r="AH37" s="266"/>
      <c r="AI37" s="258">
        <v>2420859</v>
      </c>
      <c r="AJ37" s="266"/>
      <c r="AK37" s="266">
        <f>AG37+AI37</f>
        <v>14103620</v>
      </c>
    </row>
    <row r="38" spans="1:37" ht="18" customHeight="1" x14ac:dyDescent="0.3">
      <c r="A38" s="84" t="s">
        <v>104</v>
      </c>
      <c r="B38" s="86"/>
      <c r="C38" s="266"/>
      <c r="D38" s="266"/>
      <c r="E38" s="266"/>
      <c r="F38" s="266"/>
      <c r="G38" s="266"/>
      <c r="H38" s="266"/>
      <c r="I38" s="266"/>
      <c r="J38" s="266"/>
      <c r="K38" s="266"/>
      <c r="L38" s="266"/>
      <c r="M38" s="266"/>
      <c r="N38" s="266"/>
      <c r="O38" s="266"/>
      <c r="P38" s="266"/>
      <c r="Q38" s="266"/>
      <c r="R38" s="266"/>
      <c r="S38" s="266"/>
      <c r="T38" s="266"/>
      <c r="U38" s="235"/>
      <c r="V38" s="235"/>
      <c r="W38" s="266"/>
      <c r="X38" s="266"/>
      <c r="Y38" s="266"/>
      <c r="Z38" s="266"/>
      <c r="AA38" s="266"/>
      <c r="AB38" s="266"/>
      <c r="AC38" s="266"/>
      <c r="AD38" s="266"/>
      <c r="AE38" s="266"/>
      <c r="AF38" s="266"/>
      <c r="AG38" s="266"/>
      <c r="AH38" s="266"/>
      <c r="AI38" s="266"/>
      <c r="AJ38" s="266"/>
      <c r="AK38" s="266"/>
    </row>
    <row r="39" spans="1:37" ht="18" customHeight="1" x14ac:dyDescent="0.3">
      <c r="A39" s="84" t="s">
        <v>328</v>
      </c>
      <c r="B39" s="86"/>
      <c r="C39" s="266"/>
      <c r="D39" s="266"/>
      <c r="E39" s="266"/>
      <c r="F39" s="266"/>
      <c r="G39" s="266"/>
      <c r="H39" s="266"/>
      <c r="I39" s="266"/>
      <c r="J39" s="266"/>
      <c r="K39" s="266"/>
      <c r="L39" s="266"/>
      <c r="M39" s="266"/>
      <c r="N39" s="266"/>
      <c r="O39" s="266"/>
      <c r="P39" s="266"/>
      <c r="Q39" s="266"/>
      <c r="R39" s="266"/>
      <c r="S39" s="266"/>
      <c r="T39" s="266"/>
      <c r="U39" s="235"/>
      <c r="V39" s="235"/>
      <c r="W39" s="266"/>
      <c r="X39" s="266"/>
      <c r="Y39" s="266"/>
      <c r="Z39" s="266"/>
      <c r="AA39" s="266"/>
      <c r="AB39" s="266"/>
      <c r="AC39" s="266"/>
      <c r="AD39" s="266"/>
      <c r="AE39" s="266"/>
      <c r="AF39" s="266"/>
      <c r="AG39" s="266"/>
      <c r="AH39" s="266"/>
      <c r="AI39" s="266"/>
      <c r="AJ39" s="266"/>
      <c r="AK39" s="266"/>
    </row>
    <row r="40" spans="1:37" ht="18" customHeight="1" x14ac:dyDescent="0.3">
      <c r="A40" s="84" t="s">
        <v>263</v>
      </c>
      <c r="B40" s="86"/>
      <c r="C40" s="266">
        <v>0</v>
      </c>
      <c r="D40" s="266"/>
      <c r="E40" s="266">
        <v>0</v>
      </c>
      <c r="F40" s="266"/>
      <c r="G40" s="266">
        <v>0</v>
      </c>
      <c r="H40" s="266"/>
      <c r="I40" s="266">
        <v>0</v>
      </c>
      <c r="J40" s="266"/>
      <c r="K40" s="266">
        <v>0</v>
      </c>
      <c r="L40" s="266"/>
      <c r="M40" s="266">
        <v>0</v>
      </c>
      <c r="N40" s="266"/>
      <c r="O40" s="258">
        <v>-9794</v>
      </c>
      <c r="P40" s="266"/>
      <c r="Q40" s="266">
        <v>0</v>
      </c>
      <c r="R40" s="266"/>
      <c r="S40" s="266">
        <v>0</v>
      </c>
      <c r="T40" s="266"/>
      <c r="U40" s="235">
        <v>0</v>
      </c>
      <c r="V40" s="235"/>
      <c r="W40" s="266">
        <v>0</v>
      </c>
      <c r="X40" s="266"/>
      <c r="Y40" s="266">
        <v>0</v>
      </c>
      <c r="Z40" s="266"/>
      <c r="AA40" s="266">
        <f>SUM(S40:Y40)</f>
        <v>0</v>
      </c>
      <c r="AB40" s="266"/>
      <c r="AC40" s="261">
        <f>SUM(C40:Q40)+(AA40)</f>
        <v>-9794</v>
      </c>
      <c r="AD40" s="266"/>
      <c r="AE40" s="266">
        <v>0</v>
      </c>
      <c r="AF40" s="266"/>
      <c r="AG40" s="262">
        <f>SUM(AC40:AE40)</f>
        <v>-9794</v>
      </c>
      <c r="AH40" s="266"/>
      <c r="AI40" s="258">
        <v>263</v>
      </c>
      <c r="AJ40" s="266"/>
      <c r="AK40" s="266">
        <f>AG40+AI40</f>
        <v>-9531</v>
      </c>
    </row>
    <row r="41" spans="1:37" ht="18" customHeight="1" x14ac:dyDescent="0.3">
      <c r="A41" s="84" t="s">
        <v>225</v>
      </c>
      <c r="B41" s="86"/>
      <c r="C41" s="264">
        <v>0</v>
      </c>
      <c r="D41" s="257"/>
      <c r="E41" s="264">
        <v>0</v>
      </c>
      <c r="F41" s="257"/>
      <c r="G41" s="264">
        <v>0</v>
      </c>
      <c r="H41" s="257"/>
      <c r="I41" s="264">
        <v>0</v>
      </c>
      <c r="J41" s="257"/>
      <c r="K41" s="264">
        <v>0</v>
      </c>
      <c r="L41" s="257"/>
      <c r="M41" s="264">
        <v>0</v>
      </c>
      <c r="N41" s="257"/>
      <c r="O41" s="264">
        <v>0</v>
      </c>
      <c r="P41" s="257"/>
      <c r="Q41" s="264">
        <v>0</v>
      </c>
      <c r="R41" s="257"/>
      <c r="S41" s="242">
        <v>-56592</v>
      </c>
      <c r="T41" s="257"/>
      <c r="U41" s="267">
        <v>484847</v>
      </c>
      <c r="V41" s="268"/>
      <c r="W41" s="242">
        <v>-272663</v>
      </c>
      <c r="X41" s="250"/>
      <c r="Y41" s="242">
        <v>11073973</v>
      </c>
      <c r="Z41" s="257"/>
      <c r="AA41" s="242">
        <f>SUM(S41:Y41)</f>
        <v>11229565</v>
      </c>
      <c r="AB41" s="257"/>
      <c r="AC41" s="269">
        <f>SUM(C41:Q41)+(AA41)</f>
        <v>11229565</v>
      </c>
      <c r="AD41" s="257"/>
      <c r="AE41" s="264">
        <v>0</v>
      </c>
      <c r="AF41" s="257"/>
      <c r="AG41" s="264">
        <f>SUM(AC41:AE41)</f>
        <v>11229565</v>
      </c>
      <c r="AH41" s="257"/>
      <c r="AI41" s="242">
        <v>4098573</v>
      </c>
      <c r="AJ41" s="250"/>
      <c r="AK41" s="264">
        <f>AG41+AI41</f>
        <v>15328138</v>
      </c>
    </row>
    <row r="42" spans="1:37" ht="18" customHeight="1" x14ac:dyDescent="0.3">
      <c r="A42" s="94" t="s">
        <v>284</v>
      </c>
      <c r="B42" s="86"/>
      <c r="C42" s="247">
        <f>SUM(C37:C41)</f>
        <v>0</v>
      </c>
      <c r="D42" s="248"/>
      <c r="E42" s="247">
        <f>SUM(E37:E41)</f>
        <v>0</v>
      </c>
      <c r="F42" s="248"/>
      <c r="G42" s="247">
        <f>SUM(G37:G41)</f>
        <v>0</v>
      </c>
      <c r="H42" s="248"/>
      <c r="I42" s="247">
        <f>SUM(I37:I41)</f>
        <v>0</v>
      </c>
      <c r="J42" s="248"/>
      <c r="K42" s="247">
        <f>SUM(K37:K41)</f>
        <v>0</v>
      </c>
      <c r="L42" s="248"/>
      <c r="M42" s="247">
        <f>SUM(M37:M41)</f>
        <v>0</v>
      </c>
      <c r="N42" s="248"/>
      <c r="O42" s="247">
        <f>SUM(O37:O41)</f>
        <v>11672967</v>
      </c>
      <c r="P42" s="248"/>
      <c r="Q42" s="247">
        <f>SUM(Q37:Q41)</f>
        <v>0</v>
      </c>
      <c r="R42" s="248"/>
      <c r="S42" s="247">
        <f>SUM(S37:S41)</f>
        <v>-56592</v>
      </c>
      <c r="T42" s="248"/>
      <c r="U42" s="247">
        <f>SUM(U37:U41)</f>
        <v>484847</v>
      </c>
      <c r="V42" s="243"/>
      <c r="W42" s="247">
        <f>SUM(W37:W41)</f>
        <v>-272663</v>
      </c>
      <c r="X42" s="249"/>
      <c r="Y42" s="247">
        <f>SUM(Y37:Y41)</f>
        <v>11073973</v>
      </c>
      <c r="Z42" s="248"/>
      <c r="AA42" s="247">
        <f>SUM(AA37:AA41)</f>
        <v>11229565</v>
      </c>
      <c r="AB42" s="248"/>
      <c r="AC42" s="247">
        <f>SUM(AC37:AC41)</f>
        <v>22902532</v>
      </c>
      <c r="AD42" s="248"/>
      <c r="AE42" s="247">
        <f>SUM(AE37:AE41)</f>
        <v>0</v>
      </c>
      <c r="AF42" s="248"/>
      <c r="AG42" s="247">
        <f>SUM(AG37:AG41)</f>
        <v>22902532</v>
      </c>
      <c r="AH42" s="248"/>
      <c r="AI42" s="247">
        <f>SUM(AI37:AI41)</f>
        <v>6519695</v>
      </c>
      <c r="AJ42" s="248"/>
      <c r="AK42" s="247">
        <f>SUM(AK37:AK41)</f>
        <v>29422227</v>
      </c>
    </row>
    <row r="43" spans="1:37" ht="18" customHeight="1" x14ac:dyDescent="0.3">
      <c r="A43" s="84" t="s">
        <v>344</v>
      </c>
      <c r="B43" s="86"/>
      <c r="C43" s="243"/>
      <c r="D43" s="248"/>
      <c r="E43" s="243"/>
      <c r="F43" s="248"/>
      <c r="G43" s="243"/>
      <c r="H43" s="248"/>
      <c r="I43" s="243"/>
      <c r="J43" s="248"/>
      <c r="K43" s="243"/>
      <c r="L43" s="248"/>
      <c r="M43" s="243"/>
      <c r="N43" s="248"/>
      <c r="O43" s="243"/>
      <c r="P43" s="248"/>
      <c r="Q43" s="243"/>
      <c r="R43" s="248"/>
      <c r="S43" s="243"/>
      <c r="T43" s="248"/>
      <c r="U43" s="243"/>
      <c r="V43" s="243"/>
      <c r="W43" s="243"/>
      <c r="X43" s="249"/>
      <c r="Y43" s="243"/>
      <c r="Z43" s="248"/>
      <c r="AA43" s="243"/>
      <c r="AB43" s="248"/>
      <c r="AC43" s="243"/>
      <c r="AD43" s="248"/>
      <c r="AE43" s="243"/>
      <c r="AF43" s="248"/>
      <c r="AG43" s="243"/>
      <c r="AH43" s="248"/>
      <c r="AI43" s="243"/>
      <c r="AJ43" s="248"/>
      <c r="AK43" s="243"/>
    </row>
    <row r="44" spans="1:37" s="169" customFormat="1" ht="18" customHeight="1" x14ac:dyDescent="0.3">
      <c r="A44" s="169" t="s">
        <v>345</v>
      </c>
      <c r="B44" s="90"/>
      <c r="C44" s="262">
        <v>0</v>
      </c>
      <c r="D44" s="270"/>
      <c r="E44" s="262">
        <v>0</v>
      </c>
      <c r="F44" s="263"/>
      <c r="G44" s="262">
        <v>0</v>
      </c>
      <c r="H44" s="263"/>
      <c r="I44" s="262">
        <v>0</v>
      </c>
      <c r="J44" s="263"/>
      <c r="K44" s="262">
        <v>0</v>
      </c>
      <c r="L44" s="263"/>
      <c r="M44" s="262">
        <v>0</v>
      </c>
      <c r="N44" s="263"/>
      <c r="O44" s="271">
        <v>-372578</v>
      </c>
      <c r="P44" s="272"/>
      <c r="Q44" s="262">
        <v>0</v>
      </c>
      <c r="R44" s="263"/>
      <c r="S44" s="262">
        <v>0</v>
      </c>
      <c r="T44" s="270"/>
      <c r="U44" s="262">
        <v>0</v>
      </c>
      <c r="V44" s="262"/>
      <c r="W44" s="262">
        <v>0</v>
      </c>
      <c r="X44" s="262"/>
      <c r="Y44" s="262">
        <v>0</v>
      </c>
      <c r="Z44" s="270"/>
      <c r="AA44" s="262">
        <f>SUM(S44:Y44)</f>
        <v>0</v>
      </c>
      <c r="AB44" s="270"/>
      <c r="AC44" s="262">
        <f>SUM(C44:Q44)+(AA44)</f>
        <v>-372578</v>
      </c>
      <c r="AD44" s="270"/>
      <c r="AE44" s="262">
        <v>0</v>
      </c>
      <c r="AF44" s="270"/>
      <c r="AG44" s="262">
        <f>SUM(AC44,AE44)</f>
        <v>-372578</v>
      </c>
      <c r="AH44" s="270"/>
      <c r="AI44" s="262">
        <v>0</v>
      </c>
      <c r="AJ44" s="270"/>
      <c r="AK44" s="262">
        <f>SUM(AG44:AI44)</f>
        <v>-372578</v>
      </c>
    </row>
    <row r="45" spans="1:37" ht="18" customHeight="1" x14ac:dyDescent="0.3">
      <c r="A45" s="84" t="s">
        <v>307</v>
      </c>
      <c r="B45" s="86"/>
      <c r="C45" s="264">
        <v>0</v>
      </c>
      <c r="D45" s="255"/>
      <c r="E45" s="264">
        <v>0</v>
      </c>
      <c r="F45" s="257"/>
      <c r="G45" s="264">
        <v>0</v>
      </c>
      <c r="H45" s="257"/>
      <c r="I45" s="264">
        <v>0</v>
      </c>
      <c r="J45" s="257"/>
      <c r="K45" s="264">
        <v>0</v>
      </c>
      <c r="L45" s="257"/>
      <c r="M45" s="264">
        <v>0</v>
      </c>
      <c r="N45" s="257"/>
      <c r="O45" s="242">
        <v>3591</v>
      </c>
      <c r="P45" s="256"/>
      <c r="Q45" s="264">
        <v>0</v>
      </c>
      <c r="R45" s="257"/>
      <c r="S45" s="264">
        <v>-3591</v>
      </c>
      <c r="T45" s="255"/>
      <c r="U45" s="264">
        <v>0</v>
      </c>
      <c r="V45" s="262"/>
      <c r="W45" s="264">
        <v>0</v>
      </c>
      <c r="X45" s="250"/>
      <c r="Y45" s="264">
        <v>0</v>
      </c>
      <c r="Z45" s="255"/>
      <c r="AA45" s="264">
        <f>SUM(S45:Y45)</f>
        <v>-3591</v>
      </c>
      <c r="AB45" s="255"/>
      <c r="AC45" s="264">
        <f>SUM(C45:Q45)+(AA45)</f>
        <v>0</v>
      </c>
      <c r="AD45" s="255"/>
      <c r="AE45" s="264">
        <v>0</v>
      </c>
      <c r="AF45" s="255"/>
      <c r="AG45" s="264">
        <f>SUM(AC45,AE45)</f>
        <v>0</v>
      </c>
      <c r="AH45" s="255"/>
      <c r="AI45" s="264">
        <v>0</v>
      </c>
      <c r="AJ45" s="255"/>
      <c r="AK45" s="264">
        <f>SUM(AG45:AI45)</f>
        <v>0</v>
      </c>
    </row>
    <row r="46" spans="1:37" ht="18" customHeight="1" thickBot="1" x14ac:dyDescent="0.35">
      <c r="A46" s="94" t="s">
        <v>288</v>
      </c>
      <c r="B46" s="86"/>
      <c r="C46" s="273">
        <f>C18+C35+C42+C44+C45</f>
        <v>8611242</v>
      </c>
      <c r="D46" s="251"/>
      <c r="E46" s="273">
        <f>E18+E35+E42+E44+E45</f>
        <v>57298909</v>
      </c>
      <c r="F46" s="251"/>
      <c r="G46" s="273">
        <f>G18+G35+G42+G44+G45</f>
        <v>3582872</v>
      </c>
      <c r="H46" s="251"/>
      <c r="I46" s="273">
        <f>I18+I35+I42+I44+I45</f>
        <v>4869826</v>
      </c>
      <c r="J46" s="251"/>
      <c r="K46" s="273">
        <f>K18+K35+K42+K44+K45</f>
        <v>-9917</v>
      </c>
      <c r="L46" s="251"/>
      <c r="M46" s="273">
        <f>M18+M35+M42+M44+M45</f>
        <v>929166</v>
      </c>
      <c r="N46" s="251"/>
      <c r="O46" s="273">
        <f>O18+O35+O42+O44+O45</f>
        <v>128904867</v>
      </c>
      <c r="P46" s="253"/>
      <c r="Q46" s="273">
        <f>Q18+Q35+Q42+Q44+Q45</f>
        <v>-8997459</v>
      </c>
      <c r="R46" s="251"/>
      <c r="S46" s="273">
        <f>S18+S35+S42+S44+S45</f>
        <v>24773197</v>
      </c>
      <c r="T46" s="251"/>
      <c r="U46" s="273">
        <f>U18+U35+U42+U44+U45</f>
        <v>-951128</v>
      </c>
      <c r="V46" s="243"/>
      <c r="W46" s="273">
        <f>W18+W35+W42+W44+W45</f>
        <v>2176917</v>
      </c>
      <c r="X46" s="249"/>
      <c r="Y46" s="273">
        <f>Y18+Y35+Y42+Y44+Y45</f>
        <v>-23846017</v>
      </c>
      <c r="Z46" s="251"/>
      <c r="AA46" s="273">
        <f>AA18+AA35+AA42+AA44+AA45</f>
        <v>2152969</v>
      </c>
      <c r="AB46" s="251"/>
      <c r="AC46" s="273">
        <f>AC18+AC35+AC42+AC44+AC45</f>
        <v>197342475</v>
      </c>
      <c r="AD46" s="251"/>
      <c r="AE46" s="273">
        <f>AE18+AE35+AE42+AE44+AE45</f>
        <v>15000000</v>
      </c>
      <c r="AF46" s="251"/>
      <c r="AG46" s="273">
        <f>AG18+AG35+AG42+AG44+AG45</f>
        <v>212342475</v>
      </c>
      <c r="AH46" s="251"/>
      <c r="AI46" s="273">
        <f>AI18+AI35+AI42+AI44+AI45</f>
        <v>72931381</v>
      </c>
      <c r="AJ46" s="251"/>
      <c r="AK46" s="273">
        <f>AK18+AK35+AK42+AK44+AK45</f>
        <v>285273856</v>
      </c>
    </row>
    <row r="47" spans="1:37" ht="14.5" thickTop="1" x14ac:dyDescent="0.3"/>
    <row r="48" spans="1:37" ht="17.5" x14ac:dyDescent="0.3">
      <c r="A48" s="151" t="s">
        <v>26</v>
      </c>
      <c r="B48" s="152"/>
      <c r="C48" s="306"/>
      <c r="D48" s="306"/>
      <c r="E48" s="306"/>
      <c r="F48" s="306"/>
      <c r="G48" s="306"/>
      <c r="H48" s="306"/>
      <c r="I48" s="306"/>
      <c r="J48" s="306"/>
      <c r="K48" s="306"/>
      <c r="L48" s="306"/>
      <c r="M48" s="306"/>
      <c r="N48" s="306"/>
      <c r="O48" s="306"/>
      <c r="P48" s="306"/>
      <c r="Q48" s="306"/>
      <c r="R48" s="306"/>
      <c r="S48" s="306"/>
      <c r="T48" s="306"/>
      <c r="U48" s="306"/>
      <c r="V48" s="306"/>
      <c r="W48" s="306"/>
      <c r="X48" s="306"/>
      <c r="Y48" s="306"/>
      <c r="Z48" s="306"/>
      <c r="AA48" s="306"/>
      <c r="AB48" s="306"/>
      <c r="AC48" s="306"/>
      <c r="AD48" s="306"/>
      <c r="AE48" s="306"/>
      <c r="AF48" s="306"/>
      <c r="AG48" s="306"/>
      <c r="AH48" s="306"/>
      <c r="AI48" s="306"/>
      <c r="AJ48" s="306"/>
      <c r="AK48" s="306"/>
    </row>
    <row r="49" spans="1:37" ht="17.5" x14ac:dyDescent="0.3">
      <c r="A49" s="151" t="s">
        <v>27</v>
      </c>
      <c r="B49" s="152"/>
      <c r="C49" s="154"/>
      <c r="D49" s="154"/>
      <c r="E49" s="154"/>
      <c r="F49" s="154"/>
      <c r="G49" s="154"/>
      <c r="H49" s="154"/>
      <c r="I49" s="154"/>
      <c r="J49" s="154"/>
      <c r="K49" s="154"/>
      <c r="L49" s="154"/>
      <c r="M49" s="154"/>
      <c r="N49" s="154"/>
      <c r="O49" s="154"/>
      <c r="P49" s="154"/>
      <c r="Q49" s="154"/>
      <c r="R49" s="154"/>
      <c r="S49" s="154"/>
      <c r="T49" s="154"/>
      <c r="U49" s="154"/>
      <c r="V49" s="154"/>
      <c r="W49" s="154"/>
      <c r="X49" s="154"/>
      <c r="Y49" s="154"/>
      <c r="Z49" s="154"/>
      <c r="AA49" s="154"/>
      <c r="AB49" s="154"/>
      <c r="AC49" s="154"/>
      <c r="AD49" s="154"/>
      <c r="AE49" s="154"/>
      <c r="AF49" s="154"/>
      <c r="AG49" s="154"/>
      <c r="AH49" s="154"/>
      <c r="AI49" s="154"/>
      <c r="AJ49" s="154"/>
      <c r="AK49" s="154"/>
    </row>
    <row r="50" spans="1:37" ht="15.5" x14ac:dyDescent="0.3">
      <c r="A50" s="155" t="s">
        <v>166</v>
      </c>
      <c r="B50" s="156"/>
      <c r="C50" s="157"/>
      <c r="D50" s="157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7"/>
      <c r="P50" s="157"/>
      <c r="Q50" s="154"/>
      <c r="R50" s="154"/>
      <c r="S50" s="157"/>
      <c r="T50" s="154"/>
      <c r="U50" s="154"/>
      <c r="V50" s="154"/>
      <c r="W50" s="157"/>
      <c r="X50" s="157"/>
      <c r="Y50" s="157"/>
      <c r="Z50" s="154"/>
      <c r="AA50" s="154"/>
      <c r="AB50" s="154"/>
      <c r="AC50" s="154"/>
      <c r="AD50" s="154"/>
      <c r="AE50" s="154"/>
      <c r="AF50" s="154"/>
      <c r="AG50" s="154"/>
      <c r="AH50" s="154"/>
      <c r="AI50" s="154"/>
      <c r="AJ50" s="154"/>
      <c r="AK50" s="154"/>
    </row>
    <row r="51" spans="1:37" ht="15.5" x14ac:dyDescent="0.3">
      <c r="A51" s="157"/>
      <c r="B51" s="158"/>
      <c r="C51" s="154"/>
      <c r="D51" s="154"/>
      <c r="E51" s="154"/>
      <c r="F51" s="154"/>
      <c r="G51" s="154"/>
      <c r="H51" s="154"/>
      <c r="I51" s="154"/>
      <c r="J51" s="154"/>
      <c r="K51" s="154"/>
      <c r="L51" s="154"/>
      <c r="M51" s="154"/>
      <c r="N51" s="154"/>
      <c r="O51" s="154"/>
      <c r="P51" s="154"/>
      <c r="Q51" s="154"/>
      <c r="R51" s="154"/>
      <c r="S51" s="154"/>
      <c r="T51" s="154"/>
      <c r="U51" s="154"/>
      <c r="V51" s="154"/>
      <c r="W51" s="154"/>
      <c r="X51" s="154"/>
      <c r="Y51" s="154"/>
      <c r="Z51" s="154"/>
      <c r="AA51" s="154"/>
      <c r="AB51" s="154"/>
      <c r="AC51" s="154"/>
      <c r="AD51" s="154"/>
      <c r="AE51" s="154"/>
      <c r="AF51" s="154"/>
      <c r="AG51" s="154"/>
      <c r="AH51" s="154"/>
      <c r="AI51" s="154"/>
      <c r="AJ51" s="154"/>
      <c r="AK51" s="83" t="s">
        <v>89</v>
      </c>
    </row>
    <row r="52" spans="1:37" x14ac:dyDescent="0.3">
      <c r="A52" s="103"/>
      <c r="B52" s="158"/>
      <c r="C52" s="364" t="s">
        <v>42</v>
      </c>
      <c r="D52" s="364"/>
      <c r="E52" s="364"/>
      <c r="F52" s="364"/>
      <c r="G52" s="364"/>
      <c r="H52" s="364"/>
      <c r="I52" s="364"/>
      <c r="J52" s="364"/>
      <c r="K52" s="364"/>
      <c r="L52" s="364"/>
      <c r="M52" s="364"/>
      <c r="N52" s="364"/>
      <c r="O52" s="364"/>
      <c r="P52" s="364"/>
      <c r="Q52" s="364"/>
      <c r="R52" s="364"/>
      <c r="S52" s="364"/>
      <c r="T52" s="364"/>
      <c r="U52" s="364"/>
      <c r="V52" s="364"/>
      <c r="W52" s="364"/>
      <c r="X52" s="364"/>
      <c r="Y52" s="364"/>
      <c r="Z52" s="364"/>
      <c r="AA52" s="364"/>
      <c r="AB52" s="364"/>
      <c r="AC52" s="364"/>
      <c r="AD52" s="364"/>
      <c r="AE52" s="364"/>
      <c r="AF52" s="364"/>
      <c r="AG52" s="364"/>
      <c r="AH52" s="364"/>
      <c r="AI52" s="364"/>
      <c r="AJ52" s="364"/>
      <c r="AK52" s="364"/>
    </row>
    <row r="53" spans="1:37" x14ac:dyDescent="0.3">
      <c r="A53" s="103"/>
      <c r="B53" s="159"/>
      <c r="C53" s="160"/>
      <c r="D53" s="160"/>
      <c r="E53" s="160"/>
      <c r="F53" s="160"/>
      <c r="G53" s="160"/>
      <c r="H53" s="160"/>
      <c r="I53" s="161"/>
      <c r="J53" s="160"/>
      <c r="K53" s="160"/>
      <c r="L53" s="160"/>
      <c r="M53" s="160"/>
      <c r="N53" s="160"/>
      <c r="O53" s="160"/>
      <c r="P53" s="160"/>
      <c r="Q53" s="160"/>
      <c r="R53" s="160"/>
      <c r="S53" s="362" t="s">
        <v>403</v>
      </c>
      <c r="T53" s="363"/>
      <c r="U53" s="363"/>
      <c r="V53" s="363"/>
      <c r="W53" s="363"/>
      <c r="X53" s="363"/>
      <c r="Y53" s="363"/>
      <c r="Z53" s="363"/>
      <c r="AA53" s="363"/>
      <c r="AB53" s="160"/>
      <c r="AC53" s="160"/>
      <c r="AD53" s="160"/>
      <c r="AE53" s="160"/>
      <c r="AF53" s="160"/>
      <c r="AG53" s="160"/>
      <c r="AH53" s="160"/>
      <c r="AI53" s="160"/>
      <c r="AJ53" s="160"/>
      <c r="AK53" s="160"/>
    </row>
    <row r="54" spans="1:37" x14ac:dyDescent="0.3">
      <c r="A54" s="103"/>
      <c r="B54" s="159"/>
      <c r="C54" s="160"/>
      <c r="D54" s="160"/>
      <c r="E54" s="160"/>
      <c r="F54" s="160"/>
      <c r="G54" s="160"/>
      <c r="H54" s="160"/>
      <c r="I54" s="161"/>
      <c r="J54" s="160"/>
      <c r="K54" s="160"/>
      <c r="L54" s="160"/>
      <c r="M54" s="160"/>
      <c r="N54" s="160"/>
      <c r="O54" s="160"/>
      <c r="P54" s="160"/>
      <c r="Q54" s="160"/>
      <c r="R54" s="160"/>
      <c r="S54" s="161"/>
      <c r="T54" s="162"/>
      <c r="U54" s="162"/>
      <c r="V54" s="162"/>
      <c r="W54" s="177" t="s">
        <v>331</v>
      </c>
      <c r="X54" s="162"/>
      <c r="Y54" s="162"/>
      <c r="Z54" s="162"/>
      <c r="AA54" s="162"/>
      <c r="AB54" s="160"/>
      <c r="AC54" s="160"/>
      <c r="AD54" s="160"/>
      <c r="AE54" s="160"/>
      <c r="AF54" s="160"/>
      <c r="AG54" s="160"/>
      <c r="AH54" s="160"/>
      <c r="AI54" s="160"/>
      <c r="AJ54" s="160"/>
      <c r="AK54" s="160"/>
    </row>
    <row r="55" spans="1:37" x14ac:dyDescent="0.3">
      <c r="A55" s="103"/>
      <c r="B55" s="159"/>
      <c r="C55" s="160"/>
      <c r="D55" s="160"/>
      <c r="E55" s="160"/>
      <c r="F55" s="160"/>
      <c r="G55" s="160"/>
      <c r="H55" s="160"/>
      <c r="I55" s="161"/>
      <c r="J55" s="160"/>
      <c r="K55" s="160"/>
      <c r="L55" s="160"/>
      <c r="M55" s="160"/>
      <c r="N55" s="160"/>
      <c r="O55" s="160"/>
      <c r="P55" s="160"/>
      <c r="Q55" s="160"/>
      <c r="R55" s="160"/>
      <c r="S55" s="161"/>
      <c r="T55" s="162"/>
      <c r="U55" s="162"/>
      <c r="V55" s="162"/>
      <c r="W55" s="161" t="s">
        <v>251</v>
      </c>
      <c r="X55" s="162"/>
      <c r="Y55" s="162"/>
      <c r="Z55" s="162"/>
      <c r="AA55" s="162"/>
      <c r="AB55" s="160"/>
      <c r="AC55" s="160"/>
      <c r="AD55" s="160"/>
      <c r="AE55" s="160"/>
      <c r="AF55" s="160"/>
      <c r="AG55" s="160"/>
      <c r="AH55" s="160"/>
      <c r="AI55" s="160"/>
      <c r="AJ55" s="160"/>
      <c r="AK55" s="160"/>
    </row>
    <row r="56" spans="1:37" x14ac:dyDescent="0.3">
      <c r="A56" s="103"/>
      <c r="B56" s="159"/>
      <c r="C56" s="160"/>
      <c r="D56" s="160"/>
      <c r="E56" s="160"/>
      <c r="F56" s="160"/>
      <c r="G56" s="160"/>
      <c r="H56" s="160"/>
      <c r="I56" s="161" t="s">
        <v>138</v>
      </c>
      <c r="J56" s="160"/>
      <c r="K56" s="160"/>
      <c r="L56" s="160"/>
      <c r="M56" s="160"/>
      <c r="N56" s="160"/>
      <c r="O56" s="160"/>
      <c r="P56" s="160"/>
      <c r="Q56" s="160"/>
      <c r="R56" s="160"/>
      <c r="S56" s="161"/>
      <c r="T56" s="162"/>
      <c r="W56" s="161" t="s">
        <v>252</v>
      </c>
      <c r="X56" s="162"/>
      <c r="Y56" s="162"/>
      <c r="Z56" s="162"/>
      <c r="AA56" s="162"/>
      <c r="AB56" s="160"/>
      <c r="AC56" s="160"/>
      <c r="AD56" s="160"/>
      <c r="AE56" s="160"/>
      <c r="AF56" s="160"/>
      <c r="AG56" s="160"/>
      <c r="AH56" s="160"/>
      <c r="AI56" s="160"/>
      <c r="AJ56" s="160"/>
      <c r="AK56" s="160"/>
    </row>
    <row r="57" spans="1:37" x14ac:dyDescent="0.3">
      <c r="A57" s="103"/>
      <c r="B57" s="159"/>
      <c r="C57" s="103"/>
      <c r="D57" s="103"/>
      <c r="E57" s="162"/>
      <c r="F57" s="162"/>
      <c r="G57" s="162"/>
      <c r="H57" s="162"/>
      <c r="I57" s="161" t="s">
        <v>191</v>
      </c>
      <c r="J57" s="162"/>
      <c r="K57" s="161"/>
      <c r="L57" s="162"/>
      <c r="M57" s="162"/>
      <c r="N57" s="162"/>
      <c r="O57" s="103"/>
      <c r="P57" s="103"/>
      <c r="Q57" s="103"/>
      <c r="R57" s="162"/>
      <c r="S57" s="161" t="s">
        <v>329</v>
      </c>
      <c r="T57" s="103"/>
      <c r="U57" s="161" t="s">
        <v>329</v>
      </c>
      <c r="V57" s="161"/>
      <c r="W57" s="161" t="s">
        <v>253</v>
      </c>
      <c r="X57" s="161"/>
      <c r="Y57" s="161" t="s">
        <v>194</v>
      </c>
      <c r="Z57" s="162"/>
      <c r="AA57" s="162" t="s">
        <v>91</v>
      </c>
      <c r="AB57" s="103"/>
      <c r="AC57" s="163"/>
      <c r="AD57" s="103"/>
      <c r="AE57" s="161"/>
      <c r="AF57" s="103"/>
      <c r="AG57" s="163" t="s">
        <v>203</v>
      </c>
      <c r="AH57" s="162"/>
      <c r="AI57" s="162"/>
      <c r="AJ57" s="162"/>
      <c r="AK57" s="103"/>
    </row>
    <row r="58" spans="1:37" x14ac:dyDescent="0.3">
      <c r="A58" s="103"/>
      <c r="B58" s="86"/>
      <c r="C58" s="162" t="s">
        <v>46</v>
      </c>
      <c r="D58" s="162"/>
      <c r="E58" s="161" t="s">
        <v>395</v>
      </c>
      <c r="F58" s="162"/>
      <c r="G58" s="103"/>
      <c r="H58" s="162"/>
      <c r="I58" s="161" t="s">
        <v>192</v>
      </c>
      <c r="J58" s="162"/>
      <c r="K58" s="161" t="s">
        <v>127</v>
      </c>
      <c r="L58" s="162"/>
      <c r="M58" s="103"/>
      <c r="N58" s="162"/>
      <c r="O58" s="162" t="s">
        <v>31</v>
      </c>
      <c r="P58" s="103"/>
      <c r="Q58" s="162"/>
      <c r="R58" s="162"/>
      <c r="S58" s="161" t="s">
        <v>324</v>
      </c>
      <c r="T58" s="162"/>
      <c r="U58" s="161" t="s">
        <v>324</v>
      </c>
      <c r="V58" s="161"/>
      <c r="W58" s="161" t="s">
        <v>254</v>
      </c>
      <c r="X58" s="161"/>
      <c r="Y58" s="161" t="s">
        <v>195</v>
      </c>
      <c r="Z58" s="162"/>
      <c r="AA58" s="161" t="s">
        <v>90</v>
      </c>
      <c r="AB58" s="103"/>
      <c r="AC58" s="163"/>
      <c r="AD58" s="103"/>
      <c r="AE58" s="161" t="s">
        <v>169</v>
      </c>
      <c r="AF58" s="103"/>
      <c r="AG58" s="163" t="s">
        <v>204</v>
      </c>
      <c r="AH58" s="162"/>
      <c r="AI58" s="161" t="s">
        <v>92</v>
      </c>
      <c r="AJ58" s="162"/>
      <c r="AK58" s="162" t="s">
        <v>8</v>
      </c>
    </row>
    <row r="59" spans="1:37" x14ac:dyDescent="0.3">
      <c r="A59" s="103"/>
      <c r="B59" s="86"/>
      <c r="C59" s="161" t="s">
        <v>230</v>
      </c>
      <c r="D59" s="162"/>
      <c r="E59" s="177" t="s">
        <v>396</v>
      </c>
      <c r="F59" s="162"/>
      <c r="G59" s="161" t="s">
        <v>118</v>
      </c>
      <c r="H59" s="162"/>
      <c r="I59" s="161" t="s">
        <v>136</v>
      </c>
      <c r="J59" s="162"/>
      <c r="K59" s="161" t="s">
        <v>128</v>
      </c>
      <c r="L59" s="162"/>
      <c r="M59" s="162" t="s">
        <v>30</v>
      </c>
      <c r="N59" s="162"/>
      <c r="O59" s="162" t="s">
        <v>74</v>
      </c>
      <c r="P59" s="103"/>
      <c r="Q59" s="162" t="s">
        <v>59</v>
      </c>
      <c r="R59" s="162"/>
      <c r="S59" s="161" t="s">
        <v>255</v>
      </c>
      <c r="T59" s="162"/>
      <c r="U59" s="161" t="s">
        <v>264</v>
      </c>
      <c r="V59" s="161"/>
      <c r="W59" s="161" t="s">
        <v>256</v>
      </c>
      <c r="X59" s="161"/>
      <c r="Y59" s="161" t="s">
        <v>257</v>
      </c>
      <c r="Z59" s="162"/>
      <c r="AA59" s="162" t="s">
        <v>258</v>
      </c>
      <c r="AB59" s="162"/>
      <c r="AC59" s="161"/>
      <c r="AD59" s="162"/>
      <c r="AE59" s="161" t="s">
        <v>170</v>
      </c>
      <c r="AF59" s="162"/>
      <c r="AG59" s="161" t="s">
        <v>198</v>
      </c>
      <c r="AH59" s="162"/>
      <c r="AI59" s="162" t="s">
        <v>93</v>
      </c>
      <c r="AJ59" s="162"/>
      <c r="AK59" s="161" t="s">
        <v>183</v>
      </c>
    </row>
    <row r="60" spans="1:37" x14ac:dyDescent="0.3">
      <c r="A60" s="103"/>
      <c r="B60" s="62" t="s">
        <v>37</v>
      </c>
      <c r="C60" s="164" t="s">
        <v>41</v>
      </c>
      <c r="D60" s="162"/>
      <c r="E60" s="164" t="s">
        <v>60</v>
      </c>
      <c r="F60" s="162"/>
      <c r="G60" s="165" t="s">
        <v>121</v>
      </c>
      <c r="H60" s="162"/>
      <c r="I60" s="165" t="s">
        <v>147</v>
      </c>
      <c r="J60" s="162"/>
      <c r="K60" s="165" t="s">
        <v>129</v>
      </c>
      <c r="L60" s="162"/>
      <c r="M60" s="164" t="s">
        <v>35</v>
      </c>
      <c r="N60" s="162"/>
      <c r="O60" s="164" t="s">
        <v>73</v>
      </c>
      <c r="P60" s="103"/>
      <c r="Q60" s="164" t="s">
        <v>60</v>
      </c>
      <c r="R60" s="162"/>
      <c r="S60" s="165" t="s">
        <v>259</v>
      </c>
      <c r="T60" s="162"/>
      <c r="U60" s="164" t="s">
        <v>265</v>
      </c>
      <c r="V60" s="168"/>
      <c r="W60" s="165" t="s">
        <v>260</v>
      </c>
      <c r="X60" s="161"/>
      <c r="Y60" s="165" t="s">
        <v>65</v>
      </c>
      <c r="Z60" s="162"/>
      <c r="AA60" s="165" t="s">
        <v>40</v>
      </c>
      <c r="AB60" s="162"/>
      <c r="AC60" s="165" t="s">
        <v>193</v>
      </c>
      <c r="AD60" s="162"/>
      <c r="AE60" s="165" t="s">
        <v>171</v>
      </c>
      <c r="AF60" s="162"/>
      <c r="AG60" s="165" t="s">
        <v>197</v>
      </c>
      <c r="AH60" s="103"/>
      <c r="AI60" s="164" t="s">
        <v>61</v>
      </c>
      <c r="AJ60" s="103"/>
      <c r="AK60" s="164" t="s">
        <v>40</v>
      </c>
    </row>
    <row r="61" spans="1:37" x14ac:dyDescent="0.3">
      <c r="B61" s="166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86"/>
    </row>
    <row r="62" spans="1:37" ht="18" customHeight="1" x14ac:dyDescent="0.3">
      <c r="A62" s="94" t="s">
        <v>340</v>
      </c>
      <c r="B62" s="86"/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  <c r="AE62" s="86"/>
      <c r="AF62" s="86"/>
      <c r="AG62" s="86"/>
      <c r="AH62" s="86"/>
      <c r="AI62" s="86"/>
      <c r="AJ62" s="103"/>
      <c r="AK62" s="103"/>
    </row>
    <row r="63" spans="1:37" ht="18" customHeight="1" x14ac:dyDescent="0.3">
      <c r="A63" s="94" t="s">
        <v>350</v>
      </c>
      <c r="B63" s="86"/>
      <c r="C63" s="249">
        <v>8611242</v>
      </c>
      <c r="D63" s="249"/>
      <c r="E63" s="249">
        <v>57298909</v>
      </c>
      <c r="F63" s="249"/>
      <c r="G63" s="249">
        <v>3582872</v>
      </c>
      <c r="H63" s="249"/>
      <c r="I63" s="249">
        <v>5458941</v>
      </c>
      <c r="J63" s="249"/>
      <c r="K63" s="249">
        <v>-9917</v>
      </c>
      <c r="L63" s="249"/>
      <c r="M63" s="249">
        <v>929166</v>
      </c>
      <c r="N63" s="249"/>
      <c r="O63" s="249">
        <v>125248813</v>
      </c>
      <c r="P63" s="249"/>
      <c r="Q63" s="249">
        <v>-10332356</v>
      </c>
      <c r="R63" s="249"/>
      <c r="S63" s="249">
        <v>24818227</v>
      </c>
      <c r="T63" s="249"/>
      <c r="U63" s="249">
        <v>-227445</v>
      </c>
      <c r="V63" s="249"/>
      <c r="W63" s="249">
        <v>2746664</v>
      </c>
      <c r="X63" s="249"/>
      <c r="Y63" s="249">
        <v>-18058126</v>
      </c>
      <c r="Z63" s="249"/>
      <c r="AA63" s="249">
        <f>SUM(S63:Z63)</f>
        <v>9279320</v>
      </c>
      <c r="AB63" s="249"/>
      <c r="AC63" s="249">
        <f>AA63+SUM(C63:Q63)</f>
        <v>200066990</v>
      </c>
      <c r="AD63" s="249"/>
      <c r="AE63" s="249">
        <v>15000000</v>
      </c>
      <c r="AF63" s="249"/>
      <c r="AG63" s="249">
        <f>SUM(AC63:AE63)</f>
        <v>215066990</v>
      </c>
      <c r="AH63" s="249"/>
      <c r="AI63" s="249">
        <v>72069864</v>
      </c>
      <c r="AJ63" s="249"/>
      <c r="AK63" s="249">
        <f>SUM(AG63:AI63)</f>
        <v>287136854</v>
      </c>
    </row>
    <row r="64" spans="1:37" ht="18" customHeight="1" x14ac:dyDescent="0.3">
      <c r="A64" s="84" t="s">
        <v>348</v>
      </c>
      <c r="B64" s="86">
        <v>2</v>
      </c>
      <c r="C64" s="245">
        <v>0</v>
      </c>
      <c r="D64" s="246"/>
      <c r="E64" s="245">
        <v>0</v>
      </c>
      <c r="F64" s="246"/>
      <c r="G64" s="245">
        <v>0</v>
      </c>
      <c r="H64" s="246"/>
      <c r="I64" s="245">
        <v>0</v>
      </c>
      <c r="J64" s="246"/>
      <c r="K64" s="245">
        <v>0</v>
      </c>
      <c r="L64" s="246"/>
      <c r="M64" s="245">
        <v>0</v>
      </c>
      <c r="N64" s="246"/>
      <c r="O64" s="245">
        <v>2500197</v>
      </c>
      <c r="P64" s="246"/>
      <c r="Q64" s="245">
        <v>0</v>
      </c>
      <c r="R64" s="246"/>
      <c r="S64" s="245">
        <v>0</v>
      </c>
      <c r="T64" s="246"/>
      <c r="U64" s="245">
        <v>0</v>
      </c>
      <c r="V64" s="246"/>
      <c r="W64" s="245">
        <v>0</v>
      </c>
      <c r="X64" s="246"/>
      <c r="Y64" s="245">
        <v>0</v>
      </c>
      <c r="Z64" s="246"/>
      <c r="AA64" s="245">
        <f>SUM(S64:Y64)</f>
        <v>0</v>
      </c>
      <c r="AB64" s="246"/>
      <c r="AC64" s="245">
        <f>(AA64)+SUM(C64:Q64)</f>
        <v>2500197</v>
      </c>
      <c r="AD64" s="246"/>
      <c r="AE64" s="245">
        <v>0</v>
      </c>
      <c r="AF64" s="246"/>
      <c r="AG64" s="242">
        <f>SUM(AC64:AE64)</f>
        <v>2500197</v>
      </c>
      <c r="AH64" s="246"/>
      <c r="AI64" s="245">
        <v>823</v>
      </c>
      <c r="AJ64" s="246"/>
      <c r="AK64" s="245">
        <f>SUM(AG64:AI64)</f>
        <v>2501020</v>
      </c>
    </row>
    <row r="65" spans="1:37" ht="18" customHeight="1" x14ac:dyDescent="0.3">
      <c r="A65" s="130" t="s">
        <v>341</v>
      </c>
      <c r="B65" s="86"/>
      <c r="C65" s="247">
        <f>SUM(C62:C64)</f>
        <v>8611242</v>
      </c>
      <c r="D65" s="248"/>
      <c r="E65" s="247">
        <f>SUM(E62:E64)</f>
        <v>57298909</v>
      </c>
      <c r="F65" s="248"/>
      <c r="G65" s="247">
        <f>SUM(G62:G64)</f>
        <v>3582872</v>
      </c>
      <c r="H65" s="248"/>
      <c r="I65" s="247">
        <f>SUM(I62:I64)</f>
        <v>5458941</v>
      </c>
      <c r="J65" s="248"/>
      <c r="K65" s="247">
        <f>SUM(K62:K64)</f>
        <v>-9917</v>
      </c>
      <c r="L65" s="248"/>
      <c r="M65" s="247">
        <f>SUM(M62:M64)</f>
        <v>929166</v>
      </c>
      <c r="N65" s="248"/>
      <c r="O65" s="247">
        <f>SUM(O62:O64)</f>
        <v>127749010</v>
      </c>
      <c r="P65" s="248"/>
      <c r="Q65" s="247">
        <f>SUM(Q62:Q64)</f>
        <v>-10332356</v>
      </c>
      <c r="R65" s="248"/>
      <c r="S65" s="247">
        <f>SUM(S62:S64)</f>
        <v>24818227</v>
      </c>
      <c r="T65" s="248"/>
      <c r="U65" s="247">
        <f>SUM(U62:U64)</f>
        <v>-227445</v>
      </c>
      <c r="V65" s="249"/>
      <c r="W65" s="247">
        <f>SUM(W62:W64)</f>
        <v>2746664</v>
      </c>
      <c r="X65" s="249"/>
      <c r="Y65" s="247">
        <f>SUM(Y62:Y64)</f>
        <v>-18058126</v>
      </c>
      <c r="Z65" s="248"/>
      <c r="AA65" s="247">
        <f>SUM(AA62:AA64)</f>
        <v>9279320</v>
      </c>
      <c r="AB65" s="248"/>
      <c r="AC65" s="247">
        <f>SUM(AC62:AC64)</f>
        <v>202567187</v>
      </c>
      <c r="AD65" s="248"/>
      <c r="AE65" s="247">
        <f>SUM(AE62:AE64)</f>
        <v>15000000</v>
      </c>
      <c r="AF65" s="248"/>
      <c r="AG65" s="247">
        <f>SUM(AG62:AG64)</f>
        <v>217567187</v>
      </c>
      <c r="AH65" s="248"/>
      <c r="AI65" s="247">
        <f>SUM(AI62:AI64)</f>
        <v>72070687</v>
      </c>
      <c r="AJ65" s="248"/>
      <c r="AK65" s="247">
        <f>SUM(AK62:AK64)</f>
        <v>289637874</v>
      </c>
    </row>
    <row r="66" spans="1:37" ht="18" customHeight="1" x14ac:dyDescent="0.3">
      <c r="A66" s="94" t="s">
        <v>321</v>
      </c>
      <c r="B66" s="86"/>
      <c r="C66" s="250"/>
      <c r="D66" s="251"/>
      <c r="E66" s="252"/>
      <c r="F66" s="251"/>
      <c r="G66" s="253"/>
      <c r="H66" s="251"/>
      <c r="I66" s="251"/>
      <c r="J66" s="251"/>
      <c r="K66" s="251"/>
      <c r="L66" s="251"/>
      <c r="M66" s="252"/>
      <c r="N66" s="251"/>
      <c r="O66" s="252"/>
      <c r="P66" s="251"/>
      <c r="Q66" s="252"/>
      <c r="R66" s="251"/>
      <c r="S66" s="248"/>
      <c r="T66" s="251"/>
      <c r="U66" s="251"/>
      <c r="V66" s="251"/>
      <c r="W66" s="252"/>
      <c r="X66" s="252"/>
      <c r="Y66" s="252"/>
      <c r="Z66" s="251"/>
      <c r="AA66" s="248"/>
      <c r="AB66" s="251"/>
      <c r="AC66" s="248"/>
      <c r="AD66" s="251"/>
      <c r="AE66" s="248"/>
      <c r="AF66" s="251"/>
      <c r="AG66" s="248"/>
      <c r="AH66" s="251"/>
      <c r="AI66" s="248"/>
      <c r="AJ66" s="251"/>
      <c r="AK66" s="248"/>
    </row>
    <row r="67" spans="1:37" ht="18" customHeight="1" x14ac:dyDescent="0.3">
      <c r="A67" s="167" t="s">
        <v>186</v>
      </c>
      <c r="B67" s="166"/>
      <c r="C67" s="254"/>
      <c r="D67" s="255"/>
      <c r="E67" s="254"/>
      <c r="F67" s="255"/>
      <c r="G67" s="256"/>
      <c r="H67" s="255"/>
      <c r="I67" s="255"/>
      <c r="J67" s="255"/>
      <c r="K67" s="255"/>
      <c r="L67" s="255"/>
      <c r="M67" s="254"/>
      <c r="N67" s="255"/>
      <c r="O67" s="254"/>
      <c r="P67" s="255"/>
      <c r="Q67" s="254"/>
      <c r="R67" s="255"/>
      <c r="S67" s="257"/>
      <c r="T67" s="255"/>
      <c r="U67" s="255"/>
      <c r="V67" s="255"/>
      <c r="W67" s="254"/>
      <c r="X67" s="254"/>
      <c r="Y67" s="254"/>
      <c r="Z67" s="255"/>
      <c r="AA67" s="257"/>
      <c r="AB67" s="255"/>
      <c r="AC67" s="257"/>
      <c r="AD67" s="255"/>
      <c r="AE67" s="257"/>
      <c r="AF67" s="255"/>
      <c r="AG67" s="257"/>
      <c r="AH67" s="255"/>
      <c r="AI67" s="257"/>
      <c r="AJ67" s="255"/>
      <c r="AK67" s="257"/>
    </row>
    <row r="68" spans="1:37" ht="18" customHeight="1" x14ac:dyDescent="0.3">
      <c r="A68" s="84" t="s">
        <v>298</v>
      </c>
      <c r="B68" s="86"/>
      <c r="C68" s="250">
        <v>0</v>
      </c>
      <c r="D68" s="255"/>
      <c r="E68" s="250">
        <v>0</v>
      </c>
      <c r="F68" s="250"/>
      <c r="G68" s="250">
        <v>0</v>
      </c>
      <c r="H68" s="250"/>
      <c r="I68" s="250">
        <v>0</v>
      </c>
      <c r="J68" s="250"/>
      <c r="K68" s="250">
        <v>0</v>
      </c>
      <c r="L68" s="250"/>
      <c r="M68" s="250">
        <v>0</v>
      </c>
      <c r="N68" s="250"/>
      <c r="O68" s="258">
        <v>-1983913</v>
      </c>
      <c r="P68" s="250"/>
      <c r="Q68" s="250">
        <v>0</v>
      </c>
      <c r="R68" s="250"/>
      <c r="S68" s="250">
        <v>0</v>
      </c>
      <c r="T68" s="250"/>
      <c r="U68" s="250">
        <v>0</v>
      </c>
      <c r="V68" s="250"/>
      <c r="W68" s="250">
        <v>0</v>
      </c>
      <c r="X68" s="250"/>
      <c r="Y68" s="250">
        <v>0</v>
      </c>
      <c r="Z68" s="250"/>
      <c r="AA68" s="250">
        <f>SUM(S68:Z68)</f>
        <v>0</v>
      </c>
      <c r="AB68" s="250"/>
      <c r="AC68" s="250">
        <f>AA68+SUM(C68:Q68)</f>
        <v>-1983913</v>
      </c>
      <c r="AD68" s="250"/>
      <c r="AE68" s="250">
        <v>0</v>
      </c>
      <c r="AF68" s="250"/>
      <c r="AG68" s="242">
        <f>SUM(AC68:AE68)</f>
        <v>-1983913</v>
      </c>
      <c r="AH68" s="255"/>
      <c r="AI68" s="258">
        <v>-244738</v>
      </c>
      <c r="AJ68" s="257"/>
      <c r="AK68" s="245">
        <f>SUM(AG68:AI68)</f>
        <v>-2228651</v>
      </c>
    </row>
    <row r="69" spans="1:37" ht="18" customHeight="1" x14ac:dyDescent="0.3">
      <c r="A69" s="167" t="s">
        <v>312</v>
      </c>
      <c r="B69" s="86"/>
      <c r="C69" s="259">
        <f>SUM(C68:C68)</f>
        <v>0</v>
      </c>
      <c r="D69" s="248"/>
      <c r="E69" s="259">
        <f>SUM(E68:E68)</f>
        <v>0</v>
      </c>
      <c r="F69" s="248"/>
      <c r="G69" s="259">
        <f>SUM(G68:G68)</f>
        <v>0</v>
      </c>
      <c r="H69" s="248"/>
      <c r="I69" s="259">
        <f>SUM(I68:I68)</f>
        <v>0</v>
      </c>
      <c r="J69" s="248"/>
      <c r="K69" s="259">
        <f>SUM(K68:K68)</f>
        <v>0</v>
      </c>
      <c r="L69" s="248"/>
      <c r="M69" s="259">
        <f>SUM(M68:M68)</f>
        <v>0</v>
      </c>
      <c r="N69" s="248"/>
      <c r="O69" s="259">
        <f>SUM(O68:O68)</f>
        <v>-1983913</v>
      </c>
      <c r="P69" s="248"/>
      <c r="Q69" s="259">
        <f>SUM(Q68:Q68)</f>
        <v>0</v>
      </c>
      <c r="R69" s="248"/>
      <c r="S69" s="259">
        <f>SUM(S68:S68)</f>
        <v>0</v>
      </c>
      <c r="T69" s="248"/>
      <c r="U69" s="259">
        <f>SUM(U68:U68)</f>
        <v>0</v>
      </c>
      <c r="V69" s="243"/>
      <c r="W69" s="259">
        <f>SUM(W68:W68)</f>
        <v>0</v>
      </c>
      <c r="X69" s="249"/>
      <c r="Y69" s="259">
        <f>SUM(Y68:Y68)</f>
        <v>0</v>
      </c>
      <c r="Z69" s="248"/>
      <c r="AA69" s="259">
        <f>SUM(AA68:AA68)</f>
        <v>0</v>
      </c>
      <c r="AB69" s="248"/>
      <c r="AC69" s="259">
        <f>SUM(AC68:AC68)</f>
        <v>-1983913</v>
      </c>
      <c r="AD69" s="248"/>
      <c r="AE69" s="259">
        <f>SUM(AE68:AE68)</f>
        <v>0</v>
      </c>
      <c r="AF69" s="248"/>
      <c r="AG69" s="259">
        <f>SUM(AG68:AG68)</f>
        <v>-1983913</v>
      </c>
      <c r="AH69" s="248"/>
      <c r="AI69" s="259">
        <f>SUM(AI68:AI68)</f>
        <v>-244738</v>
      </c>
      <c r="AJ69" s="248"/>
      <c r="AK69" s="259">
        <f>SUM(AK68:AK68)</f>
        <v>-2228651</v>
      </c>
    </row>
    <row r="70" spans="1:37" ht="18" customHeight="1" x14ac:dyDescent="0.3">
      <c r="A70" s="167" t="s">
        <v>119</v>
      </c>
      <c r="B70" s="86"/>
      <c r="C70" s="260"/>
      <c r="D70" s="248"/>
      <c r="E70" s="260"/>
      <c r="F70" s="248"/>
      <c r="G70" s="253"/>
      <c r="H70" s="248"/>
      <c r="I70" s="248"/>
      <c r="J70" s="248"/>
      <c r="K70" s="248"/>
      <c r="L70" s="248"/>
      <c r="M70" s="260"/>
      <c r="N70" s="248"/>
      <c r="O70" s="260"/>
      <c r="P70" s="248"/>
      <c r="Q70" s="260"/>
      <c r="R70" s="248"/>
      <c r="S70" s="260"/>
      <c r="T70" s="248"/>
      <c r="U70" s="248"/>
      <c r="V70" s="248"/>
      <c r="W70" s="260"/>
      <c r="X70" s="260"/>
      <c r="Y70" s="260"/>
      <c r="Z70" s="248"/>
      <c r="AA70" s="260"/>
      <c r="AB70" s="248"/>
      <c r="AC70" s="260"/>
      <c r="AD70" s="248"/>
      <c r="AE70" s="260"/>
      <c r="AF70" s="248"/>
      <c r="AG70" s="260"/>
      <c r="AH70" s="248"/>
      <c r="AI70" s="248"/>
      <c r="AJ70" s="248"/>
      <c r="AK70" s="248"/>
    </row>
    <row r="71" spans="1:37" ht="18" customHeight="1" x14ac:dyDescent="0.3">
      <c r="A71" s="167" t="s">
        <v>215</v>
      </c>
      <c r="B71" s="86"/>
      <c r="C71" s="260"/>
      <c r="D71" s="248"/>
      <c r="E71" s="260"/>
      <c r="F71" s="248"/>
      <c r="G71" s="253"/>
      <c r="H71" s="248"/>
      <c r="I71" s="248"/>
      <c r="J71" s="248"/>
      <c r="K71" s="248"/>
      <c r="L71" s="248"/>
      <c r="M71" s="260"/>
      <c r="N71" s="248"/>
      <c r="O71" s="260"/>
      <c r="P71" s="248"/>
      <c r="Q71" s="260"/>
      <c r="R71" s="248"/>
      <c r="S71" s="260"/>
      <c r="T71" s="248"/>
      <c r="U71" s="248"/>
      <c r="V71" s="248"/>
      <c r="W71" s="260"/>
      <c r="X71" s="260"/>
      <c r="Y71" s="260"/>
      <c r="Z71" s="248"/>
      <c r="AA71" s="260"/>
      <c r="AB71" s="248"/>
      <c r="AC71" s="260"/>
      <c r="AD71" s="248"/>
      <c r="AE71" s="260"/>
      <c r="AF71" s="248"/>
      <c r="AG71" s="260"/>
      <c r="AH71" s="248"/>
      <c r="AI71" s="248"/>
      <c r="AJ71" s="248"/>
      <c r="AK71" s="248"/>
    </row>
    <row r="72" spans="1:37" ht="18" customHeight="1" x14ac:dyDescent="0.3">
      <c r="A72" s="84" t="s">
        <v>397</v>
      </c>
      <c r="B72" s="86"/>
      <c r="C72" s="260"/>
      <c r="D72" s="248"/>
      <c r="E72" s="260"/>
      <c r="F72" s="248"/>
      <c r="G72" s="253"/>
      <c r="H72" s="248"/>
      <c r="I72" s="248"/>
      <c r="J72" s="248"/>
      <c r="K72" s="248"/>
      <c r="L72" s="248"/>
      <c r="M72" s="260"/>
      <c r="N72" s="248"/>
      <c r="O72" s="260"/>
      <c r="P72" s="248"/>
      <c r="Q72" s="260"/>
      <c r="R72" s="248"/>
      <c r="S72" s="260"/>
      <c r="T72" s="248"/>
      <c r="U72" s="248"/>
      <c r="V72" s="248"/>
      <c r="W72" s="260"/>
      <c r="X72" s="260"/>
      <c r="Y72" s="260"/>
      <c r="Z72" s="248"/>
      <c r="AA72" s="260"/>
      <c r="AB72" s="248"/>
      <c r="AC72" s="260"/>
      <c r="AD72" s="248"/>
      <c r="AE72" s="260"/>
      <c r="AF72" s="248"/>
      <c r="AG72" s="250"/>
      <c r="AH72" s="248"/>
      <c r="AI72" s="248"/>
      <c r="AJ72" s="248"/>
      <c r="AK72" s="248"/>
    </row>
    <row r="73" spans="1:37" ht="18" customHeight="1" x14ac:dyDescent="0.3">
      <c r="A73" s="84" t="s">
        <v>300</v>
      </c>
      <c r="B73" s="86">
        <v>4</v>
      </c>
      <c r="C73" s="250">
        <v>0</v>
      </c>
      <c r="D73" s="250"/>
      <c r="E73" s="250">
        <v>0</v>
      </c>
      <c r="F73" s="250"/>
      <c r="G73" s="250">
        <v>0</v>
      </c>
      <c r="H73" s="261"/>
      <c r="I73" s="258">
        <v>-978090</v>
      </c>
      <c r="J73" s="261"/>
      <c r="K73" s="250">
        <v>0</v>
      </c>
      <c r="L73" s="250"/>
      <c r="M73" s="250">
        <v>0</v>
      </c>
      <c r="N73" s="250"/>
      <c r="O73" s="250">
        <v>0</v>
      </c>
      <c r="P73" s="250"/>
      <c r="Q73" s="250">
        <v>0</v>
      </c>
      <c r="R73" s="250"/>
      <c r="S73" s="250">
        <v>-80472</v>
      </c>
      <c r="T73" s="261"/>
      <c r="U73" s="250">
        <v>-3100</v>
      </c>
      <c r="V73" s="250"/>
      <c r="W73" s="250">
        <v>0</v>
      </c>
      <c r="X73" s="261"/>
      <c r="Y73" s="250">
        <v>401376</v>
      </c>
      <c r="Z73" s="261"/>
      <c r="AA73" s="250">
        <f>SUM(S73:Z73)</f>
        <v>317804</v>
      </c>
      <c r="AB73" s="261"/>
      <c r="AC73" s="250">
        <f>AA73+SUM(C73:Q73)</f>
        <v>-660286</v>
      </c>
      <c r="AD73" s="257"/>
      <c r="AE73" s="250">
        <v>0</v>
      </c>
      <c r="AF73" s="257"/>
      <c r="AG73" s="250">
        <f t="shared" ref="AG73:AG74" si="0">SUM(AC73:AE73)</f>
        <v>-660286</v>
      </c>
      <c r="AH73" s="257"/>
      <c r="AI73" s="250">
        <v>-29129124</v>
      </c>
      <c r="AJ73" s="257"/>
      <c r="AK73" s="250">
        <f>SUM(AG73,AI73)</f>
        <v>-29789410</v>
      </c>
    </row>
    <row r="74" spans="1:37" ht="18" customHeight="1" x14ac:dyDescent="0.3">
      <c r="A74" s="84" t="s">
        <v>301</v>
      </c>
      <c r="B74" s="86"/>
      <c r="C74" s="250">
        <v>0</v>
      </c>
      <c r="D74" s="257"/>
      <c r="E74" s="250">
        <v>0</v>
      </c>
      <c r="F74" s="257"/>
      <c r="G74" s="250">
        <v>-34401</v>
      </c>
      <c r="H74" s="257"/>
      <c r="I74" s="258">
        <v>5466</v>
      </c>
      <c r="J74" s="257"/>
      <c r="K74" s="250">
        <v>0</v>
      </c>
      <c r="L74" s="257"/>
      <c r="M74" s="250">
        <v>0</v>
      </c>
      <c r="N74" s="257"/>
      <c r="O74" s="250">
        <v>0</v>
      </c>
      <c r="P74" s="257"/>
      <c r="Q74" s="250">
        <v>0</v>
      </c>
      <c r="R74" s="257"/>
      <c r="S74" s="250">
        <v>0</v>
      </c>
      <c r="T74" s="257"/>
      <c r="U74" s="250">
        <v>0</v>
      </c>
      <c r="V74" s="250"/>
      <c r="W74" s="250">
        <v>0</v>
      </c>
      <c r="X74" s="250"/>
      <c r="Y74" s="250">
        <v>0</v>
      </c>
      <c r="Z74" s="257"/>
      <c r="AA74" s="250">
        <f t="shared" ref="AA74" si="1">SUM(S74:Z74)</f>
        <v>0</v>
      </c>
      <c r="AB74" s="257"/>
      <c r="AC74" s="250">
        <f t="shared" ref="AC74:AC76" si="2">AA74+SUM(C74:Q74)</f>
        <v>-28935</v>
      </c>
      <c r="AD74" s="257"/>
      <c r="AE74" s="250">
        <v>0</v>
      </c>
      <c r="AF74" s="257"/>
      <c r="AG74" s="250">
        <f t="shared" si="0"/>
        <v>-28935</v>
      </c>
      <c r="AH74" s="257"/>
      <c r="AI74" s="250">
        <v>0</v>
      </c>
      <c r="AJ74" s="257"/>
      <c r="AK74" s="250">
        <f>SUM(AG74,AI74)</f>
        <v>-28935</v>
      </c>
    </row>
    <row r="75" spans="1:37" ht="18" customHeight="1" x14ac:dyDescent="0.3">
      <c r="A75" s="169" t="s">
        <v>398</v>
      </c>
      <c r="B75" s="90"/>
      <c r="C75" s="262"/>
      <c r="D75" s="263"/>
      <c r="E75" s="262"/>
      <c r="F75" s="263"/>
      <c r="G75" s="262"/>
      <c r="H75" s="263"/>
      <c r="I75" s="262"/>
      <c r="J75" s="263"/>
      <c r="K75" s="262"/>
      <c r="L75" s="263"/>
      <c r="M75" s="262"/>
      <c r="N75" s="263"/>
      <c r="O75" s="262"/>
      <c r="P75" s="263"/>
      <c r="Q75" s="262"/>
      <c r="R75" s="263"/>
      <c r="S75" s="262"/>
      <c r="T75" s="263"/>
      <c r="U75" s="262"/>
      <c r="V75" s="262"/>
      <c r="W75" s="262"/>
      <c r="X75" s="262"/>
      <c r="Y75" s="262"/>
      <c r="Z75" s="263"/>
      <c r="AA75" s="262"/>
      <c r="AB75" s="263"/>
      <c r="AC75" s="262"/>
      <c r="AD75" s="263"/>
      <c r="AE75" s="262"/>
      <c r="AF75" s="263"/>
      <c r="AG75" s="262"/>
      <c r="AH75" s="263"/>
      <c r="AI75" s="262"/>
      <c r="AJ75" s="263"/>
      <c r="AK75" s="262"/>
    </row>
    <row r="76" spans="1:37" ht="18" customHeight="1" x14ac:dyDescent="0.3">
      <c r="A76" s="169" t="s">
        <v>322</v>
      </c>
      <c r="C76" s="264">
        <v>0</v>
      </c>
      <c r="D76" s="255"/>
      <c r="E76" s="264">
        <v>0</v>
      </c>
      <c r="F76" s="250"/>
      <c r="G76" s="264">
        <v>0</v>
      </c>
      <c r="H76" s="250"/>
      <c r="I76" s="264">
        <v>0</v>
      </c>
      <c r="J76" s="250"/>
      <c r="K76" s="264">
        <v>0</v>
      </c>
      <c r="L76" s="250"/>
      <c r="M76" s="264">
        <v>0</v>
      </c>
      <c r="N76" s="250"/>
      <c r="O76" s="264">
        <v>0</v>
      </c>
      <c r="P76" s="250"/>
      <c r="Q76" s="242">
        <v>0</v>
      </c>
      <c r="R76" s="250"/>
      <c r="S76" s="264">
        <v>0</v>
      </c>
      <c r="T76" s="250"/>
      <c r="U76" s="264">
        <v>0</v>
      </c>
      <c r="V76" s="250"/>
      <c r="W76" s="264">
        <v>0</v>
      </c>
      <c r="X76" s="250"/>
      <c r="Y76" s="264">
        <v>0</v>
      </c>
      <c r="Z76" s="250"/>
      <c r="AA76" s="264">
        <f>SUM(S76:Z76)</f>
        <v>0</v>
      </c>
      <c r="AB76" s="250"/>
      <c r="AC76" s="264">
        <f t="shared" si="2"/>
        <v>0</v>
      </c>
      <c r="AD76" s="250"/>
      <c r="AE76" s="264">
        <v>0</v>
      </c>
      <c r="AF76" s="250"/>
      <c r="AG76" s="242">
        <f>SUM(AC76:AE76)</f>
        <v>0</v>
      </c>
      <c r="AH76" s="255"/>
      <c r="AI76" s="242">
        <v>174778</v>
      </c>
      <c r="AJ76" s="257"/>
      <c r="AK76" s="242">
        <f>SUM(AG76,AI76)</f>
        <v>174778</v>
      </c>
    </row>
    <row r="77" spans="1:37" ht="18" customHeight="1" x14ac:dyDescent="0.3">
      <c r="A77" s="167" t="s">
        <v>261</v>
      </c>
      <c r="B77" s="86"/>
      <c r="C77" s="250"/>
      <c r="D77" s="248"/>
      <c r="E77" s="250"/>
      <c r="F77" s="248"/>
      <c r="G77" s="250"/>
      <c r="H77" s="248"/>
      <c r="I77" s="250"/>
      <c r="J77" s="248"/>
      <c r="K77" s="250"/>
      <c r="L77" s="248"/>
      <c r="M77" s="250"/>
      <c r="N77" s="248"/>
      <c r="O77" s="260"/>
      <c r="P77" s="248"/>
      <c r="Q77" s="250"/>
      <c r="R77" s="248"/>
      <c r="S77" s="260"/>
      <c r="T77" s="248"/>
      <c r="U77" s="260"/>
      <c r="V77" s="260"/>
      <c r="W77" s="260"/>
      <c r="X77" s="260"/>
      <c r="Y77" s="260"/>
      <c r="Z77" s="248"/>
      <c r="AA77" s="260"/>
      <c r="AB77" s="248"/>
      <c r="AC77" s="260"/>
      <c r="AD77" s="248"/>
      <c r="AE77" s="260"/>
      <c r="AF77" s="248"/>
      <c r="AG77" s="260"/>
      <c r="AH77" s="248"/>
      <c r="AI77" s="248"/>
      <c r="AJ77" s="248"/>
      <c r="AK77" s="248"/>
    </row>
    <row r="78" spans="1:37" ht="18" customHeight="1" x14ac:dyDescent="0.3">
      <c r="A78" s="167" t="s">
        <v>215</v>
      </c>
      <c r="B78" s="86"/>
      <c r="C78" s="247">
        <f>SUM(C73:C76)</f>
        <v>0</v>
      </c>
      <c r="D78" s="249"/>
      <c r="E78" s="247">
        <f>SUM(E73:E76)</f>
        <v>0</v>
      </c>
      <c r="F78" s="249"/>
      <c r="G78" s="247">
        <f>SUM(G73:G76)</f>
        <v>-34401</v>
      </c>
      <c r="H78" s="249"/>
      <c r="I78" s="247">
        <f>SUM(I73:I76)</f>
        <v>-972624</v>
      </c>
      <c r="J78" s="249"/>
      <c r="K78" s="247">
        <f>SUM(K73:K76)</f>
        <v>0</v>
      </c>
      <c r="L78" s="249"/>
      <c r="M78" s="247">
        <f>SUM(M73:M76)</f>
        <v>0</v>
      </c>
      <c r="N78" s="249"/>
      <c r="O78" s="247">
        <f>SUM(O73:O76)</f>
        <v>0</v>
      </c>
      <c r="P78" s="249"/>
      <c r="Q78" s="247">
        <f>SUM(Q73:Q76)</f>
        <v>0</v>
      </c>
      <c r="R78" s="249"/>
      <c r="S78" s="247">
        <f>SUM(S73:S76)</f>
        <v>-80472</v>
      </c>
      <c r="T78" s="249"/>
      <c r="U78" s="247">
        <f>SUM(U73:U76)</f>
        <v>-3100</v>
      </c>
      <c r="V78" s="243"/>
      <c r="W78" s="247">
        <f>SUM(W73:W76)</f>
        <v>0</v>
      </c>
      <c r="X78" s="249"/>
      <c r="Y78" s="247">
        <f>SUM(Y73:Y76)</f>
        <v>401376</v>
      </c>
      <c r="Z78" s="249"/>
      <c r="AA78" s="247">
        <f>SUM(AA73:AA76)</f>
        <v>317804</v>
      </c>
      <c r="AB78" s="249"/>
      <c r="AC78" s="247">
        <f>SUM(AC73:AC76)</f>
        <v>-689221</v>
      </c>
      <c r="AD78" s="249"/>
      <c r="AE78" s="247">
        <f>SUM(AE73:AE76)</f>
        <v>0</v>
      </c>
      <c r="AF78" s="249"/>
      <c r="AG78" s="247">
        <f>SUM(AG73:AG76)</f>
        <v>-689221</v>
      </c>
      <c r="AH78" s="249"/>
      <c r="AI78" s="247">
        <f>SUM(AI73:AI76)</f>
        <v>-28954346</v>
      </c>
      <c r="AJ78" s="249"/>
      <c r="AK78" s="247">
        <f>SUM(AK73:AK76)</f>
        <v>-29643567</v>
      </c>
    </row>
    <row r="79" spans="1:37" ht="18" customHeight="1" x14ac:dyDescent="0.3">
      <c r="A79" s="94" t="s">
        <v>189</v>
      </c>
      <c r="B79" s="86"/>
      <c r="C79" s="265"/>
      <c r="D79" s="251"/>
      <c r="E79" s="265"/>
      <c r="F79" s="251"/>
      <c r="G79" s="265"/>
      <c r="H79" s="251"/>
      <c r="I79" s="251"/>
      <c r="J79" s="251"/>
      <c r="K79" s="251"/>
      <c r="L79" s="251"/>
      <c r="M79" s="265"/>
      <c r="N79" s="251"/>
      <c r="O79" s="265"/>
      <c r="P79" s="253"/>
      <c r="Q79" s="265"/>
      <c r="R79" s="251"/>
      <c r="S79" s="265"/>
      <c r="T79" s="251"/>
      <c r="U79" s="265"/>
      <c r="V79" s="265"/>
      <c r="W79" s="265"/>
      <c r="X79" s="265"/>
      <c r="Y79" s="265"/>
      <c r="Z79" s="251"/>
      <c r="AA79" s="265"/>
      <c r="AB79" s="251"/>
      <c r="AC79" s="265"/>
      <c r="AD79" s="251"/>
      <c r="AE79" s="265"/>
      <c r="AF79" s="251"/>
      <c r="AG79" s="265"/>
      <c r="AH79" s="251"/>
      <c r="AI79" s="257"/>
      <c r="AJ79" s="251"/>
      <c r="AK79" s="257"/>
    </row>
    <row r="80" spans="1:37" ht="18" customHeight="1" x14ac:dyDescent="0.3">
      <c r="A80" s="94" t="s">
        <v>262</v>
      </c>
      <c r="B80" s="86"/>
      <c r="C80" s="247">
        <f>C69+C78</f>
        <v>0</v>
      </c>
      <c r="D80" s="251"/>
      <c r="E80" s="247">
        <f>E69+E78</f>
        <v>0</v>
      </c>
      <c r="F80" s="251"/>
      <c r="G80" s="247">
        <f>G69+G78</f>
        <v>-34401</v>
      </c>
      <c r="H80" s="251"/>
      <c r="I80" s="247">
        <f>I69+I78</f>
        <v>-972624</v>
      </c>
      <c r="J80" s="251"/>
      <c r="K80" s="247">
        <f>K69+K78</f>
        <v>0</v>
      </c>
      <c r="L80" s="251"/>
      <c r="M80" s="247">
        <f>M69+M78</f>
        <v>0</v>
      </c>
      <c r="N80" s="251"/>
      <c r="O80" s="247">
        <f>O69+O78</f>
        <v>-1983913</v>
      </c>
      <c r="P80" s="253"/>
      <c r="Q80" s="247">
        <f>Q69+Q78</f>
        <v>0</v>
      </c>
      <c r="R80" s="251"/>
      <c r="S80" s="247">
        <f>S69+S78</f>
        <v>-80472</v>
      </c>
      <c r="T80" s="251"/>
      <c r="U80" s="247">
        <f>U69+U78</f>
        <v>-3100</v>
      </c>
      <c r="V80" s="243"/>
      <c r="W80" s="247">
        <f>W69+W78</f>
        <v>0</v>
      </c>
      <c r="X80" s="249"/>
      <c r="Y80" s="247">
        <f>Y69+Y78</f>
        <v>401376</v>
      </c>
      <c r="Z80" s="249"/>
      <c r="AA80" s="247">
        <f>AA69+AA78</f>
        <v>317804</v>
      </c>
      <c r="AB80" s="251"/>
      <c r="AC80" s="247">
        <f>AC69+AC78</f>
        <v>-2673134</v>
      </c>
      <c r="AD80" s="251"/>
      <c r="AE80" s="247">
        <f>AE69+AE78</f>
        <v>0</v>
      </c>
      <c r="AF80" s="251"/>
      <c r="AG80" s="247">
        <f>AG69+AG78</f>
        <v>-2673134</v>
      </c>
      <c r="AH80" s="251"/>
      <c r="AI80" s="247">
        <f>AI69+AI78</f>
        <v>-29199084</v>
      </c>
      <c r="AJ80" s="251"/>
      <c r="AK80" s="247">
        <f>AK69+AK78</f>
        <v>-31872218</v>
      </c>
    </row>
    <row r="81" spans="1:37" ht="18" customHeight="1" x14ac:dyDescent="0.3">
      <c r="A81" s="94" t="s">
        <v>137</v>
      </c>
      <c r="B81" s="86"/>
      <c r="C81" s="265"/>
      <c r="D81" s="251"/>
      <c r="E81" s="265"/>
      <c r="F81" s="251"/>
      <c r="G81" s="265"/>
      <c r="H81" s="251"/>
      <c r="I81" s="251"/>
      <c r="J81" s="251"/>
      <c r="K81" s="251"/>
      <c r="L81" s="251"/>
      <c r="M81" s="265"/>
      <c r="N81" s="251"/>
      <c r="O81" s="265"/>
      <c r="P81" s="253"/>
      <c r="Q81" s="265"/>
      <c r="R81" s="251"/>
      <c r="S81" s="265"/>
      <c r="T81" s="251"/>
      <c r="U81" s="251"/>
      <c r="V81" s="251"/>
      <c r="W81" s="265"/>
      <c r="X81" s="265"/>
      <c r="Y81" s="265"/>
      <c r="Z81" s="251"/>
      <c r="AA81" s="265"/>
      <c r="AB81" s="251"/>
      <c r="AC81" s="265"/>
      <c r="AD81" s="251"/>
      <c r="AE81" s="265"/>
      <c r="AF81" s="251"/>
      <c r="AG81" s="265"/>
      <c r="AH81" s="251"/>
      <c r="AI81" s="257"/>
      <c r="AJ81" s="251"/>
      <c r="AK81" s="257"/>
    </row>
    <row r="82" spans="1:37" ht="18" customHeight="1" x14ac:dyDescent="0.3">
      <c r="A82" s="84" t="s">
        <v>103</v>
      </c>
      <c r="B82" s="86"/>
      <c r="C82" s="266">
        <v>0</v>
      </c>
      <c r="D82" s="266"/>
      <c r="E82" s="266">
        <v>0</v>
      </c>
      <c r="F82" s="266"/>
      <c r="G82" s="266">
        <v>0</v>
      </c>
      <c r="H82" s="266"/>
      <c r="I82" s="266">
        <v>0</v>
      </c>
      <c r="J82" s="266"/>
      <c r="K82" s="266">
        <v>0</v>
      </c>
      <c r="L82" s="266"/>
      <c r="M82" s="266">
        <v>0</v>
      </c>
      <c r="N82" s="266"/>
      <c r="O82" s="258">
        <v>7050161</v>
      </c>
      <c r="P82" s="266"/>
      <c r="Q82" s="266">
        <v>0</v>
      </c>
      <c r="R82" s="266"/>
      <c r="S82" s="266">
        <v>0</v>
      </c>
      <c r="T82" s="266"/>
      <c r="U82" s="266">
        <v>0</v>
      </c>
      <c r="V82" s="266"/>
      <c r="W82" s="266">
        <v>0</v>
      </c>
      <c r="X82" s="266"/>
      <c r="Y82" s="266">
        <v>0</v>
      </c>
      <c r="Z82" s="266"/>
      <c r="AA82" s="250">
        <f>SUM(S82:Z82)</f>
        <v>0</v>
      </c>
      <c r="AB82" s="261"/>
      <c r="AC82" s="250">
        <f>AA82+SUM(C82:Q82)</f>
        <v>7050161</v>
      </c>
      <c r="AD82" s="266"/>
      <c r="AE82" s="266">
        <v>0</v>
      </c>
      <c r="AF82" s="266"/>
      <c r="AG82" s="250">
        <f t="shared" ref="AG82" si="3">SUM(AC82:AE82)</f>
        <v>7050161</v>
      </c>
      <c r="AH82" s="266"/>
      <c r="AI82" s="258">
        <v>417742</v>
      </c>
      <c r="AJ82" s="266"/>
      <c r="AK82" s="266">
        <f>AG82+AI82</f>
        <v>7467903</v>
      </c>
    </row>
    <row r="83" spans="1:37" ht="18" customHeight="1" x14ac:dyDescent="0.3">
      <c r="A83" s="84" t="s">
        <v>104</v>
      </c>
      <c r="B83" s="86"/>
      <c r="C83" s="266"/>
      <c r="D83" s="266"/>
      <c r="E83" s="266"/>
      <c r="F83" s="266"/>
      <c r="G83" s="266"/>
      <c r="H83" s="266"/>
      <c r="I83" s="266"/>
      <c r="J83" s="266"/>
      <c r="K83" s="266"/>
      <c r="L83" s="266"/>
      <c r="M83" s="266"/>
      <c r="N83" s="266"/>
      <c r="O83" s="266"/>
      <c r="P83" s="266"/>
      <c r="Q83" s="266"/>
      <c r="R83" s="266"/>
      <c r="S83" s="266"/>
      <c r="T83" s="266"/>
      <c r="U83" s="235"/>
      <c r="V83" s="235"/>
      <c r="W83" s="266"/>
      <c r="X83" s="266"/>
      <c r="Y83" s="266"/>
      <c r="Z83" s="266"/>
      <c r="AA83" s="266"/>
      <c r="AB83" s="266"/>
      <c r="AC83" s="266"/>
      <c r="AD83" s="266"/>
      <c r="AE83" s="266"/>
      <c r="AF83" s="266"/>
      <c r="AG83" s="266"/>
      <c r="AH83" s="266"/>
      <c r="AI83" s="266"/>
      <c r="AJ83" s="266"/>
      <c r="AK83" s="266"/>
    </row>
    <row r="84" spans="1:37" ht="18" customHeight="1" x14ac:dyDescent="0.3">
      <c r="A84" s="84" t="s">
        <v>328</v>
      </c>
      <c r="B84" s="86"/>
      <c r="C84" s="266"/>
      <c r="D84" s="266"/>
      <c r="E84" s="266"/>
      <c r="F84" s="266"/>
      <c r="G84" s="266"/>
      <c r="H84" s="266"/>
      <c r="I84" s="266"/>
      <c r="J84" s="266"/>
      <c r="K84" s="266"/>
      <c r="L84" s="266"/>
      <c r="M84" s="266"/>
      <c r="N84" s="266"/>
      <c r="O84" s="266"/>
      <c r="P84" s="266"/>
      <c r="Q84" s="266"/>
      <c r="R84" s="266"/>
      <c r="S84" s="266"/>
      <c r="T84" s="266"/>
      <c r="U84" s="235"/>
      <c r="V84" s="235"/>
      <c r="W84" s="266"/>
      <c r="X84" s="266"/>
      <c r="Y84" s="266"/>
      <c r="Z84" s="266"/>
      <c r="AA84" s="266"/>
      <c r="AB84" s="266"/>
      <c r="AC84" s="266"/>
      <c r="AD84" s="266"/>
      <c r="AE84" s="266"/>
      <c r="AF84" s="266"/>
      <c r="AG84" s="266"/>
      <c r="AH84" s="266"/>
      <c r="AI84" s="266"/>
      <c r="AJ84" s="266"/>
      <c r="AK84" s="266"/>
    </row>
    <row r="85" spans="1:37" ht="18" customHeight="1" x14ac:dyDescent="0.3">
      <c r="A85" s="84" t="s">
        <v>263</v>
      </c>
      <c r="B85" s="86"/>
      <c r="C85" s="266">
        <v>0</v>
      </c>
      <c r="D85" s="266"/>
      <c r="E85" s="266">
        <v>0</v>
      </c>
      <c r="F85" s="266"/>
      <c r="G85" s="266">
        <v>0</v>
      </c>
      <c r="H85" s="266"/>
      <c r="I85" s="266">
        <v>0</v>
      </c>
      <c r="J85" s="266"/>
      <c r="K85" s="266">
        <v>0</v>
      </c>
      <c r="L85" s="266"/>
      <c r="M85" s="266">
        <v>0</v>
      </c>
      <c r="N85" s="266"/>
      <c r="O85" s="258">
        <v>7699</v>
      </c>
      <c r="P85" s="266"/>
      <c r="Q85" s="266">
        <v>0</v>
      </c>
      <c r="R85" s="266"/>
      <c r="S85" s="266">
        <v>0</v>
      </c>
      <c r="T85" s="266"/>
      <c r="U85" s="235">
        <v>0</v>
      </c>
      <c r="V85" s="235"/>
      <c r="W85" s="266">
        <v>0</v>
      </c>
      <c r="X85" s="266"/>
      <c r="Y85" s="266">
        <v>0</v>
      </c>
      <c r="Z85" s="266"/>
      <c r="AA85" s="250">
        <f t="shared" ref="AA85:AA86" si="4">SUM(S85:Z85)</f>
        <v>0</v>
      </c>
      <c r="AB85" s="261"/>
      <c r="AC85" s="250">
        <f t="shared" ref="AC85:AC86" si="5">AA85+SUM(C85:Q85)</f>
        <v>7699</v>
      </c>
      <c r="AD85" s="266"/>
      <c r="AE85" s="266">
        <v>0</v>
      </c>
      <c r="AF85" s="266"/>
      <c r="AG85" s="250">
        <f t="shared" ref="AG85:AG86" si="6">SUM(AC85:AE85)</f>
        <v>7699</v>
      </c>
      <c r="AH85" s="266"/>
      <c r="AI85" s="258">
        <v>-1</v>
      </c>
      <c r="AJ85" s="266"/>
      <c r="AK85" s="266">
        <f>AG85+AI85</f>
        <v>7698</v>
      </c>
    </row>
    <row r="86" spans="1:37" ht="18" customHeight="1" x14ac:dyDescent="0.3">
      <c r="A86" s="84" t="s">
        <v>225</v>
      </c>
      <c r="B86" s="86"/>
      <c r="C86" s="264">
        <v>0</v>
      </c>
      <c r="D86" s="257"/>
      <c r="E86" s="264">
        <v>0</v>
      </c>
      <c r="F86" s="257"/>
      <c r="G86" s="264">
        <v>0</v>
      </c>
      <c r="H86" s="257"/>
      <c r="I86" s="264">
        <v>0</v>
      </c>
      <c r="J86" s="257"/>
      <c r="K86" s="264">
        <v>0</v>
      </c>
      <c r="L86" s="257"/>
      <c r="M86" s="264">
        <v>0</v>
      </c>
      <c r="N86" s="257"/>
      <c r="O86" s="264">
        <v>0</v>
      </c>
      <c r="P86" s="257"/>
      <c r="Q86" s="264">
        <v>0</v>
      </c>
      <c r="R86" s="257"/>
      <c r="S86" s="242">
        <v>10953590</v>
      </c>
      <c r="T86" s="257"/>
      <c r="U86" s="267">
        <v>2247956</v>
      </c>
      <c r="V86" s="268"/>
      <c r="W86" s="242">
        <v>801898</v>
      </c>
      <c r="X86" s="250"/>
      <c r="Y86" s="242">
        <v>16465616</v>
      </c>
      <c r="Z86" s="257"/>
      <c r="AA86" s="242">
        <f t="shared" si="4"/>
        <v>30469060</v>
      </c>
      <c r="AB86" s="261"/>
      <c r="AC86" s="242">
        <f t="shared" si="5"/>
        <v>30469060</v>
      </c>
      <c r="AD86" s="257"/>
      <c r="AE86" s="264">
        <v>0</v>
      </c>
      <c r="AF86" s="257"/>
      <c r="AG86" s="264">
        <f t="shared" si="6"/>
        <v>30469060</v>
      </c>
      <c r="AH86" s="257"/>
      <c r="AI86" s="242">
        <v>1445212</v>
      </c>
      <c r="AJ86" s="250"/>
      <c r="AK86" s="264">
        <f>AG86+AI86</f>
        <v>31914272</v>
      </c>
    </row>
    <row r="87" spans="1:37" ht="18" customHeight="1" x14ac:dyDescent="0.3">
      <c r="A87" s="94" t="s">
        <v>284</v>
      </c>
      <c r="B87" s="86"/>
      <c r="C87" s="247">
        <f>SUM(C82:C86)</f>
        <v>0</v>
      </c>
      <c r="D87" s="248"/>
      <c r="E87" s="247">
        <f>SUM(E82:E86)</f>
        <v>0</v>
      </c>
      <c r="F87" s="248"/>
      <c r="G87" s="247">
        <f>SUM(G82:G86)</f>
        <v>0</v>
      </c>
      <c r="H87" s="248"/>
      <c r="I87" s="247">
        <f>SUM(I82:I86)</f>
        <v>0</v>
      </c>
      <c r="J87" s="248"/>
      <c r="K87" s="247">
        <f>SUM(K82:K86)</f>
        <v>0</v>
      </c>
      <c r="L87" s="248"/>
      <c r="M87" s="247">
        <f>SUM(M82:M86)</f>
        <v>0</v>
      </c>
      <c r="N87" s="248"/>
      <c r="O87" s="247">
        <f>SUM(O82:O86)</f>
        <v>7057860</v>
      </c>
      <c r="P87" s="248"/>
      <c r="Q87" s="247">
        <f>SUM(Q82:Q86)</f>
        <v>0</v>
      </c>
      <c r="R87" s="248"/>
      <c r="S87" s="247">
        <f>SUM(S82:S86)</f>
        <v>10953590</v>
      </c>
      <c r="T87" s="248"/>
      <c r="U87" s="247">
        <f>SUM(U82:U86)</f>
        <v>2247956</v>
      </c>
      <c r="V87" s="243"/>
      <c r="W87" s="247">
        <f>SUM(W82:W86)</f>
        <v>801898</v>
      </c>
      <c r="X87" s="249"/>
      <c r="Y87" s="247">
        <f>SUM(Y82:Y86)</f>
        <v>16465616</v>
      </c>
      <c r="Z87" s="248"/>
      <c r="AA87" s="247">
        <f>SUM(AA82:AA86)</f>
        <v>30469060</v>
      </c>
      <c r="AB87" s="248"/>
      <c r="AC87" s="247">
        <f>SUM(AC82:AC86)</f>
        <v>37526920</v>
      </c>
      <c r="AD87" s="248"/>
      <c r="AE87" s="247">
        <f>SUM(AE82:AE86)</f>
        <v>0</v>
      </c>
      <c r="AF87" s="248"/>
      <c r="AG87" s="247">
        <f>SUM(AG82:AG86)</f>
        <v>37526920</v>
      </c>
      <c r="AH87" s="248"/>
      <c r="AI87" s="247">
        <f>SUM(AI82:AI86)</f>
        <v>1862953</v>
      </c>
      <c r="AJ87" s="248"/>
      <c r="AK87" s="247">
        <f>SUM(AK82:AK86)</f>
        <v>39389873</v>
      </c>
    </row>
    <row r="88" spans="1:37" ht="18" customHeight="1" x14ac:dyDescent="0.3">
      <c r="A88" s="84" t="s">
        <v>344</v>
      </c>
      <c r="B88" s="86"/>
      <c r="C88" s="243"/>
      <c r="D88" s="248"/>
      <c r="E88" s="243"/>
      <c r="F88" s="248"/>
      <c r="G88" s="243"/>
      <c r="H88" s="248"/>
      <c r="I88" s="243"/>
      <c r="J88" s="248"/>
      <c r="K88" s="243"/>
      <c r="L88" s="248"/>
      <c r="M88" s="243"/>
      <c r="N88" s="248"/>
      <c r="O88" s="243"/>
      <c r="P88" s="248"/>
      <c r="Q88" s="243"/>
      <c r="R88" s="248"/>
      <c r="S88" s="243"/>
      <c r="T88" s="248"/>
      <c r="U88" s="243"/>
      <c r="V88" s="243"/>
      <c r="W88" s="243"/>
      <c r="X88" s="249"/>
      <c r="Y88" s="243"/>
      <c r="Z88" s="248"/>
      <c r="AA88" s="243"/>
      <c r="AB88" s="248"/>
      <c r="AC88" s="243"/>
      <c r="AD88" s="248"/>
      <c r="AE88" s="243"/>
      <c r="AF88" s="248"/>
      <c r="AG88" s="243"/>
      <c r="AH88" s="248"/>
      <c r="AI88" s="243"/>
      <c r="AJ88" s="248"/>
      <c r="AK88" s="243"/>
    </row>
    <row r="89" spans="1:37" ht="18" customHeight="1" x14ac:dyDescent="0.3">
      <c r="A89" s="169" t="s">
        <v>346</v>
      </c>
      <c r="B89" s="86">
        <v>8</v>
      </c>
      <c r="C89" s="262">
        <v>0</v>
      </c>
      <c r="D89" s="270"/>
      <c r="E89" s="262">
        <v>0</v>
      </c>
      <c r="F89" s="263"/>
      <c r="G89" s="262">
        <v>0</v>
      </c>
      <c r="H89" s="263"/>
      <c r="I89" s="262">
        <v>0</v>
      </c>
      <c r="J89" s="263"/>
      <c r="K89" s="262">
        <v>0</v>
      </c>
      <c r="L89" s="263"/>
      <c r="M89" s="262">
        <v>0</v>
      </c>
      <c r="N89" s="263"/>
      <c r="O89" s="271">
        <v>-410751</v>
      </c>
      <c r="P89" s="272"/>
      <c r="Q89" s="262">
        <v>0</v>
      </c>
      <c r="R89" s="263"/>
      <c r="S89" s="262">
        <v>0</v>
      </c>
      <c r="T89" s="270"/>
      <c r="U89" s="262">
        <v>0</v>
      </c>
      <c r="V89" s="262"/>
      <c r="W89" s="262">
        <v>0</v>
      </c>
      <c r="X89" s="262"/>
      <c r="Y89" s="262">
        <v>0</v>
      </c>
      <c r="Z89" s="270"/>
      <c r="AA89" s="250">
        <f t="shared" ref="AA89:AA90" si="7">SUM(S89:Z89)</f>
        <v>0</v>
      </c>
      <c r="AB89" s="261"/>
      <c r="AC89" s="250">
        <f t="shared" ref="AC89:AC90" si="8">AA89+SUM(C89:Q89)</f>
        <v>-410751</v>
      </c>
      <c r="AD89" s="270"/>
      <c r="AE89" s="262">
        <v>0</v>
      </c>
      <c r="AF89" s="270"/>
      <c r="AG89" s="250">
        <f t="shared" ref="AG89:AG90" si="9">SUM(AC89:AE89)</f>
        <v>-410751</v>
      </c>
      <c r="AH89" s="270"/>
      <c r="AI89" s="262">
        <v>0</v>
      </c>
      <c r="AJ89" s="270"/>
      <c r="AK89" s="262">
        <f>SUM(AG89:AI89)</f>
        <v>-410751</v>
      </c>
    </row>
    <row r="90" spans="1:37" ht="18" customHeight="1" x14ac:dyDescent="0.3">
      <c r="A90" s="84" t="s">
        <v>307</v>
      </c>
      <c r="B90" s="86"/>
      <c r="C90" s="264">
        <v>0</v>
      </c>
      <c r="D90" s="255"/>
      <c r="E90" s="264">
        <v>0</v>
      </c>
      <c r="F90" s="257"/>
      <c r="G90" s="264">
        <v>0</v>
      </c>
      <c r="H90" s="257"/>
      <c r="I90" s="264">
        <v>0</v>
      </c>
      <c r="J90" s="257"/>
      <c r="K90" s="264">
        <v>0</v>
      </c>
      <c r="L90" s="257"/>
      <c r="M90" s="264">
        <v>0</v>
      </c>
      <c r="N90" s="257"/>
      <c r="O90" s="242">
        <v>28292</v>
      </c>
      <c r="P90" s="256"/>
      <c r="Q90" s="264">
        <v>0</v>
      </c>
      <c r="R90" s="257"/>
      <c r="S90" s="264">
        <v>-25118</v>
      </c>
      <c r="T90" s="255"/>
      <c r="U90" s="264">
        <v>0</v>
      </c>
      <c r="V90" s="262"/>
      <c r="W90" s="264">
        <v>0</v>
      </c>
      <c r="X90" s="250"/>
      <c r="Y90" s="264">
        <v>0</v>
      </c>
      <c r="Z90" s="255"/>
      <c r="AA90" s="264">
        <f t="shared" si="7"/>
        <v>-25118</v>
      </c>
      <c r="AB90" s="261"/>
      <c r="AC90" s="264">
        <f t="shared" si="8"/>
        <v>3174</v>
      </c>
      <c r="AD90" s="255"/>
      <c r="AE90" s="264">
        <v>0</v>
      </c>
      <c r="AF90" s="255"/>
      <c r="AG90" s="264">
        <f t="shared" si="9"/>
        <v>3174</v>
      </c>
      <c r="AH90" s="255"/>
      <c r="AI90" s="264">
        <v>0</v>
      </c>
      <c r="AJ90" s="255"/>
      <c r="AK90" s="264">
        <f>SUM(AG90:AI90)</f>
        <v>3174</v>
      </c>
    </row>
    <row r="91" spans="1:37" ht="18" customHeight="1" thickBot="1" x14ac:dyDescent="0.35">
      <c r="A91" s="94" t="s">
        <v>342</v>
      </c>
      <c r="B91" s="86"/>
      <c r="C91" s="273">
        <f>C65+C80+C87+C89+C90</f>
        <v>8611242</v>
      </c>
      <c r="D91" s="251"/>
      <c r="E91" s="273">
        <f>E65+E80+E87+E89+E90</f>
        <v>57298909</v>
      </c>
      <c r="F91" s="251"/>
      <c r="G91" s="273">
        <f>G65+G80+G87+G89+G90</f>
        <v>3548471</v>
      </c>
      <c r="H91" s="251"/>
      <c r="I91" s="273">
        <f>I65+I80+I87+I89+I90</f>
        <v>4486317</v>
      </c>
      <c r="J91" s="251"/>
      <c r="K91" s="273">
        <f>K65+K80+K87+K89+K90</f>
        <v>-9917</v>
      </c>
      <c r="L91" s="251"/>
      <c r="M91" s="273">
        <f>M65+M80+M87+M89+M90</f>
        <v>929166</v>
      </c>
      <c r="N91" s="251"/>
      <c r="O91" s="273">
        <f>O65+O80+O87+O89+O90</f>
        <v>132440498</v>
      </c>
      <c r="P91" s="253"/>
      <c r="Q91" s="273">
        <f>Q65+Q80+Q87+Q89+Q90</f>
        <v>-10332356</v>
      </c>
      <c r="R91" s="251"/>
      <c r="S91" s="273">
        <f>S65+S80+S87+S89+S90</f>
        <v>35666227</v>
      </c>
      <c r="T91" s="251"/>
      <c r="U91" s="273">
        <f>U65+U80+U87+U89+U90</f>
        <v>2017411</v>
      </c>
      <c r="V91" s="243"/>
      <c r="W91" s="273">
        <f>W65+W80+W87+W89+W90</f>
        <v>3548562</v>
      </c>
      <c r="X91" s="249"/>
      <c r="Y91" s="273">
        <f>Y65+Y80+Y87+Y89+Y90</f>
        <v>-1191134</v>
      </c>
      <c r="Z91" s="251"/>
      <c r="AA91" s="273">
        <f>AA65+AA80+AA87+AA89+AA90</f>
        <v>40041066</v>
      </c>
      <c r="AB91" s="251"/>
      <c r="AC91" s="273">
        <f>AC65+AC80+AC87+AC89+AC90</f>
        <v>237013396</v>
      </c>
      <c r="AD91" s="251"/>
      <c r="AE91" s="273">
        <f>AE65+AE80+AE87+AE89+AE90</f>
        <v>15000000</v>
      </c>
      <c r="AF91" s="251"/>
      <c r="AG91" s="273">
        <f>AG65+AG80+AG87+AG89+AG90</f>
        <v>252013396</v>
      </c>
      <c r="AH91" s="251"/>
      <c r="AI91" s="273">
        <f>AI65+AI80+AI87+AI89+AI90</f>
        <v>44734556</v>
      </c>
      <c r="AJ91" s="251"/>
      <c r="AK91" s="273">
        <f>AK65+AK80+AK87+AK89+AK90</f>
        <v>296747952</v>
      </c>
    </row>
    <row r="92" spans="1:37" ht="14.5" thickTop="1" x14ac:dyDescent="0.3"/>
  </sheetData>
  <mergeCells count="4">
    <mergeCell ref="S53:AA53"/>
    <mergeCell ref="C5:AK5"/>
    <mergeCell ref="S6:AA6"/>
    <mergeCell ref="C52:AK52"/>
  </mergeCells>
  <pageMargins left="0.8" right="0.8" top="0.48" bottom="0.5" header="0.5" footer="0.5"/>
  <pageSetup paperSize="9" scale="40" firstPageNumber="10" orientation="landscape" useFirstPageNumber="1" r:id="rId1"/>
  <headerFooter>
    <oddFooter>&amp;L&amp;13The accompanying notes are an integral part of these financial statements.&amp;C&amp;13&amp;P</oddFooter>
  </headerFooter>
  <rowBreaks count="1" manualBreakCount="1">
    <brk id="4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D6A92-F9D1-4A9A-8553-F08C63BD637C}">
  <dimension ref="A1:AA69"/>
  <sheetViews>
    <sheetView showGridLines="0" view="pageBreakPreview" zoomScale="70" zoomScaleNormal="60" zoomScaleSheetLayoutView="70" workbookViewId="0">
      <selection activeCell="AN55" sqref="AN55"/>
    </sheetView>
  </sheetViews>
  <sheetFormatPr defaultColWidth="9.1796875" defaultRowHeight="20.25" customHeight="1" x14ac:dyDescent="0.3"/>
  <cols>
    <col min="1" max="1" width="48.453125" style="103" customWidth="1"/>
    <col min="2" max="2" width="6.81640625" style="103" customWidth="1"/>
    <col min="3" max="3" width="15.453125" style="103" customWidth="1"/>
    <col min="4" max="4" width="1.453125" style="103" customWidth="1"/>
    <col min="5" max="5" width="15.453125" style="103" customWidth="1"/>
    <col min="6" max="6" width="1.453125" style="103" customWidth="1"/>
    <col min="7" max="7" width="15.453125" style="103" customWidth="1"/>
    <col min="8" max="8" width="1.453125" style="103" customWidth="1"/>
    <col min="9" max="9" width="15.453125" style="103" customWidth="1"/>
    <col min="10" max="10" width="1.453125" style="103" customWidth="1"/>
    <col min="11" max="11" width="15.453125" style="103" customWidth="1"/>
    <col min="12" max="12" width="1.453125" style="103" customWidth="1"/>
    <col min="13" max="13" width="15.453125" style="103" customWidth="1"/>
    <col min="14" max="14" width="1.453125" style="103" customWidth="1"/>
    <col min="15" max="15" width="15.1796875" style="103" customWidth="1"/>
    <col min="16" max="16" width="1.453125" style="103" customWidth="1"/>
    <col min="17" max="17" width="15.453125" style="103" customWidth="1"/>
    <col min="18" max="18" width="1.453125" style="103" customWidth="1"/>
    <col min="19" max="19" width="15.453125" style="103" customWidth="1"/>
    <col min="20" max="20" width="1.453125" style="103" customWidth="1"/>
    <col min="21" max="21" width="16.1796875" style="103" bestFit="1" customWidth="1"/>
    <col min="22" max="22" width="1.453125" style="103" customWidth="1"/>
    <col min="23" max="23" width="15.81640625" style="103" customWidth="1"/>
    <col min="24" max="24" width="0.81640625" style="103" customWidth="1"/>
    <col min="25" max="25" width="14.453125" style="103" customWidth="1"/>
    <col min="26" max="26" width="0.81640625" style="103" customWidth="1"/>
    <col min="27" max="27" width="15.453125" style="103" customWidth="1"/>
    <col min="28" max="16384" width="9.1796875" style="103"/>
  </cols>
  <sheetData>
    <row r="1" spans="1:27" ht="20.25" customHeight="1" x14ac:dyDescent="0.3">
      <c r="A1" s="151" t="s">
        <v>26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</row>
    <row r="2" spans="1:27" ht="20.25" customHeight="1" x14ac:dyDescent="0.3">
      <c r="A2" s="151" t="s">
        <v>27</v>
      </c>
      <c r="B2" s="151"/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</row>
    <row r="3" spans="1:27" ht="20.25" customHeight="1" x14ac:dyDescent="0.3">
      <c r="A3" s="155" t="s">
        <v>166</v>
      </c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</row>
    <row r="4" spans="1:27" ht="20.25" customHeight="1" x14ac:dyDescent="0.3">
      <c r="A4" s="172"/>
      <c r="B4" s="172"/>
      <c r="AA4" s="83"/>
    </row>
    <row r="5" spans="1:27" s="94" customFormat="1" ht="20.25" customHeight="1" x14ac:dyDescent="0.3">
      <c r="A5" s="172"/>
      <c r="B5" s="172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83" t="s">
        <v>89</v>
      </c>
    </row>
    <row r="6" spans="1:27" s="94" customFormat="1" ht="20.25" customHeight="1" x14ac:dyDescent="0.3">
      <c r="A6" s="173"/>
      <c r="B6" s="173"/>
      <c r="C6" s="364" t="s">
        <v>43</v>
      </c>
      <c r="D6" s="364"/>
      <c r="E6" s="364"/>
      <c r="F6" s="364"/>
      <c r="G6" s="364"/>
      <c r="H6" s="364"/>
      <c r="I6" s="364"/>
      <c r="J6" s="364"/>
      <c r="K6" s="364"/>
      <c r="L6" s="364"/>
      <c r="M6" s="364"/>
      <c r="N6" s="364"/>
      <c r="O6" s="364"/>
      <c r="P6" s="364"/>
      <c r="Q6" s="364"/>
      <c r="R6" s="364"/>
      <c r="S6" s="364"/>
      <c r="T6" s="364"/>
      <c r="U6" s="364"/>
      <c r="V6" s="364"/>
      <c r="W6" s="364"/>
      <c r="X6" s="364"/>
      <c r="Y6" s="364"/>
      <c r="Z6" s="364"/>
      <c r="AA6" s="364"/>
    </row>
    <row r="7" spans="1:27" s="94" customFormat="1" ht="20.25" customHeight="1" x14ac:dyDescent="0.3">
      <c r="A7" s="173"/>
      <c r="B7" s="173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367" t="s">
        <v>403</v>
      </c>
      <c r="R7" s="363"/>
      <c r="S7" s="363"/>
      <c r="T7" s="363"/>
      <c r="U7" s="363"/>
      <c r="V7" s="363"/>
      <c r="W7" s="363"/>
      <c r="X7" s="160"/>
      <c r="Y7" s="160"/>
      <c r="Z7" s="160"/>
      <c r="AA7" s="160"/>
    </row>
    <row r="8" spans="1:27" s="94" customFormat="1" ht="20.25" customHeight="1" x14ac:dyDescent="0.3">
      <c r="A8" s="173"/>
      <c r="B8" s="173"/>
      <c r="C8" s="160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2"/>
      <c r="R8" s="162"/>
      <c r="S8" s="162"/>
      <c r="T8" s="162"/>
      <c r="U8" s="308" t="s">
        <v>331</v>
      </c>
      <c r="V8" s="87"/>
      <c r="W8" s="87"/>
      <c r="X8" s="160"/>
      <c r="Y8" s="160"/>
      <c r="Z8" s="160"/>
      <c r="AA8" s="160"/>
    </row>
    <row r="9" spans="1:27" s="94" customFormat="1" ht="20.25" customHeight="1" x14ac:dyDescent="0.3">
      <c r="A9" s="103"/>
      <c r="B9" s="103"/>
      <c r="C9" s="162"/>
      <c r="D9" s="162"/>
      <c r="E9" s="161"/>
      <c r="F9" s="162"/>
      <c r="G9" s="103"/>
      <c r="H9" s="162"/>
      <c r="I9" s="161"/>
      <c r="J9" s="162"/>
      <c r="K9" s="103"/>
      <c r="L9" s="162"/>
      <c r="M9" s="162"/>
      <c r="N9" s="162"/>
      <c r="O9" s="162"/>
      <c r="P9" s="162"/>
      <c r="R9" s="162"/>
      <c r="S9" s="162"/>
      <c r="T9" s="162"/>
      <c r="U9" s="87" t="s">
        <v>251</v>
      </c>
      <c r="V9" s="87"/>
      <c r="W9" s="308"/>
      <c r="X9" s="162"/>
      <c r="Y9" s="162"/>
      <c r="Z9" s="162"/>
      <c r="AA9" s="162"/>
    </row>
    <row r="10" spans="1:27" s="94" customFormat="1" ht="20.25" customHeight="1" x14ac:dyDescent="0.3">
      <c r="A10" s="103"/>
      <c r="B10" s="103"/>
      <c r="C10" s="162"/>
      <c r="D10" s="162"/>
      <c r="E10" s="161"/>
      <c r="F10" s="162"/>
      <c r="G10" s="103"/>
      <c r="H10" s="162"/>
      <c r="I10" s="161"/>
      <c r="J10" s="162"/>
      <c r="K10" s="103"/>
      <c r="L10" s="162"/>
      <c r="M10" s="162"/>
      <c r="N10" s="162"/>
      <c r="O10" s="162"/>
      <c r="P10" s="162"/>
      <c r="R10" s="162"/>
      <c r="S10" s="162"/>
      <c r="T10" s="162"/>
      <c r="U10" s="87" t="s">
        <v>252</v>
      </c>
      <c r="V10" s="87"/>
      <c r="W10" s="308"/>
      <c r="X10" s="162"/>
      <c r="Y10" s="162"/>
      <c r="Z10" s="162"/>
      <c r="AA10" s="162"/>
    </row>
    <row r="11" spans="1:27" s="94" customFormat="1" ht="20.25" customHeight="1" x14ac:dyDescent="0.3">
      <c r="A11" s="103"/>
      <c r="B11" s="213"/>
      <c r="C11" s="162"/>
      <c r="D11" s="162"/>
      <c r="E11" s="161"/>
      <c r="F11" s="162"/>
      <c r="G11" s="103"/>
      <c r="H11" s="162"/>
      <c r="I11" s="161"/>
      <c r="J11" s="162"/>
      <c r="K11" s="103"/>
      <c r="L11" s="162"/>
      <c r="M11" s="162"/>
      <c r="N11" s="162"/>
      <c r="O11" s="162"/>
      <c r="P11" s="162"/>
      <c r="R11" s="162"/>
      <c r="S11" s="161"/>
      <c r="T11" s="162"/>
      <c r="U11" s="308" t="s">
        <v>253</v>
      </c>
      <c r="V11" s="87"/>
      <c r="W11" s="308" t="s">
        <v>91</v>
      </c>
      <c r="X11" s="162"/>
      <c r="Y11" s="162"/>
      <c r="Z11" s="162"/>
      <c r="AA11" s="162"/>
    </row>
    <row r="12" spans="1:27" s="94" customFormat="1" ht="20.25" customHeight="1" x14ac:dyDescent="0.3">
      <c r="A12" s="103"/>
      <c r="B12" s="213"/>
      <c r="C12" s="308" t="s">
        <v>46</v>
      </c>
      <c r="D12" s="87"/>
      <c r="E12" s="312" t="s">
        <v>395</v>
      </c>
      <c r="F12" s="87"/>
      <c r="G12" s="308"/>
      <c r="H12" s="87"/>
      <c r="I12" s="308" t="s">
        <v>127</v>
      </c>
      <c r="J12" s="87"/>
      <c r="K12" s="87"/>
      <c r="L12" s="87"/>
      <c r="M12" s="87" t="s">
        <v>31</v>
      </c>
      <c r="N12" s="87"/>
      <c r="O12" s="87"/>
      <c r="P12" s="87"/>
      <c r="Q12" s="308" t="s">
        <v>308</v>
      </c>
      <c r="R12" s="87"/>
      <c r="S12" s="308" t="s">
        <v>308</v>
      </c>
      <c r="T12" s="87"/>
      <c r="U12" s="308" t="s">
        <v>254</v>
      </c>
      <c r="V12" s="87"/>
      <c r="W12" s="87" t="s">
        <v>90</v>
      </c>
      <c r="X12" s="87"/>
      <c r="Y12" s="87" t="s">
        <v>169</v>
      </c>
      <c r="Z12" s="87"/>
      <c r="AA12" s="308" t="s">
        <v>8</v>
      </c>
    </row>
    <row r="13" spans="1:27" s="94" customFormat="1" ht="20.25" customHeight="1" x14ac:dyDescent="0.3">
      <c r="A13" s="103"/>
      <c r="B13" s="213"/>
      <c r="C13" s="308" t="s">
        <v>230</v>
      </c>
      <c r="D13" s="87"/>
      <c r="E13" s="312" t="s">
        <v>396</v>
      </c>
      <c r="F13" s="87"/>
      <c r="G13" s="308" t="s">
        <v>118</v>
      </c>
      <c r="H13" s="87"/>
      <c r="I13" s="308" t="s">
        <v>128</v>
      </c>
      <c r="J13" s="87"/>
      <c r="K13" s="87" t="s">
        <v>30</v>
      </c>
      <c r="L13" s="87"/>
      <c r="M13" s="87" t="s">
        <v>74</v>
      </c>
      <c r="N13" s="87"/>
      <c r="O13" s="87" t="s">
        <v>59</v>
      </c>
      <c r="P13" s="87"/>
      <c r="Q13" s="308" t="s">
        <v>255</v>
      </c>
      <c r="R13" s="87"/>
      <c r="S13" s="308" t="s">
        <v>264</v>
      </c>
      <c r="T13" s="87"/>
      <c r="U13" s="308" t="s">
        <v>256</v>
      </c>
      <c r="V13" s="87"/>
      <c r="W13" s="87" t="s">
        <v>266</v>
      </c>
      <c r="X13" s="87"/>
      <c r="Y13" s="87" t="s">
        <v>170</v>
      </c>
      <c r="Z13" s="87"/>
      <c r="AA13" s="308" t="s">
        <v>183</v>
      </c>
    </row>
    <row r="14" spans="1:27" s="170" customFormat="1" ht="20.25" customHeight="1" x14ac:dyDescent="0.3">
      <c r="B14" s="62" t="s">
        <v>37</v>
      </c>
      <c r="C14" s="13" t="s">
        <v>41</v>
      </c>
      <c r="D14" s="87"/>
      <c r="E14" s="13" t="s">
        <v>60</v>
      </c>
      <c r="F14" s="87"/>
      <c r="G14" s="18" t="s">
        <v>121</v>
      </c>
      <c r="H14" s="87"/>
      <c r="I14" s="18" t="s">
        <v>129</v>
      </c>
      <c r="J14" s="87"/>
      <c r="K14" s="13" t="s">
        <v>35</v>
      </c>
      <c r="L14" s="87"/>
      <c r="M14" s="13" t="s">
        <v>73</v>
      </c>
      <c r="N14" s="141"/>
      <c r="O14" s="13" t="s">
        <v>60</v>
      </c>
      <c r="P14" s="87"/>
      <c r="Q14" s="18" t="s">
        <v>259</v>
      </c>
      <c r="R14" s="87"/>
      <c r="S14" s="13" t="s">
        <v>265</v>
      </c>
      <c r="T14" s="87"/>
      <c r="U14" s="18" t="s">
        <v>260</v>
      </c>
      <c r="V14" s="87"/>
      <c r="W14" s="18" t="s">
        <v>187</v>
      </c>
      <c r="X14" s="87"/>
      <c r="Y14" s="13" t="s">
        <v>171</v>
      </c>
      <c r="Z14" s="87"/>
      <c r="AA14" s="13" t="s">
        <v>40</v>
      </c>
    </row>
    <row r="15" spans="1:27" s="94" customFormat="1" ht="20.25" customHeight="1" x14ac:dyDescent="0.3">
      <c r="B15" s="65"/>
      <c r="C15" s="174"/>
      <c r="D15" s="174"/>
      <c r="E15" s="174"/>
      <c r="F15" s="174"/>
      <c r="G15" s="174"/>
      <c r="H15" s="174"/>
      <c r="I15" s="174"/>
      <c r="J15" s="174"/>
      <c r="K15" s="174"/>
      <c r="L15" s="174"/>
      <c r="M15" s="174"/>
      <c r="N15" s="174"/>
      <c r="O15" s="174"/>
      <c r="P15" s="174"/>
      <c r="Q15" s="174"/>
      <c r="R15" s="174"/>
      <c r="S15" s="174"/>
      <c r="T15" s="174"/>
      <c r="U15" s="174"/>
      <c r="V15" s="174"/>
      <c r="W15" s="174"/>
      <c r="X15" s="174"/>
      <c r="Y15" s="174"/>
      <c r="Z15" s="174"/>
      <c r="AA15" s="174"/>
    </row>
    <row r="16" spans="1:27" ht="18" customHeight="1" x14ac:dyDescent="0.3">
      <c r="A16" s="94" t="s">
        <v>286</v>
      </c>
      <c r="B16" s="213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76"/>
      <c r="U16" s="176"/>
      <c r="V16" s="176"/>
      <c r="W16" s="176"/>
      <c r="X16" s="176"/>
      <c r="Y16" s="176"/>
      <c r="Z16" s="176"/>
      <c r="AA16" s="176"/>
    </row>
    <row r="17" spans="1:27" s="276" customFormat="1" ht="20.25" customHeight="1" x14ac:dyDescent="0.3">
      <c r="A17" s="274" t="s">
        <v>349</v>
      </c>
      <c r="B17" s="3"/>
      <c r="C17" s="275">
        <v>8611242</v>
      </c>
      <c r="D17" s="275"/>
      <c r="E17" s="275">
        <v>56408882</v>
      </c>
      <c r="F17" s="275"/>
      <c r="G17" s="275">
        <v>3470021</v>
      </c>
      <c r="H17" s="275"/>
      <c r="I17" s="275">
        <v>490423</v>
      </c>
      <c r="J17" s="275"/>
      <c r="K17" s="275">
        <v>929166</v>
      </c>
      <c r="L17" s="275"/>
      <c r="M17" s="275">
        <v>54224986</v>
      </c>
      <c r="N17" s="275"/>
      <c r="O17" s="275">
        <v>-6088210</v>
      </c>
      <c r="P17" s="275"/>
      <c r="Q17" s="275">
        <v>5091507</v>
      </c>
      <c r="R17" s="275"/>
      <c r="S17" s="275">
        <v>-91992</v>
      </c>
      <c r="T17" s="275"/>
      <c r="U17" s="275">
        <v>410167</v>
      </c>
      <c r="V17" s="275"/>
      <c r="W17" s="275">
        <f>Q17+S17+U17</f>
        <v>5409682</v>
      </c>
      <c r="X17" s="275"/>
      <c r="Y17" s="275">
        <v>15000000</v>
      </c>
      <c r="Z17" s="275"/>
      <c r="AA17" s="275">
        <f>SUM(C17:O17,W17:Y17)</f>
        <v>138456192</v>
      </c>
    </row>
    <row r="18" spans="1:27" s="276" customFormat="1" ht="20.25" customHeight="1" x14ac:dyDescent="0.3">
      <c r="A18" t="s">
        <v>347</v>
      </c>
      <c r="B18" s="3"/>
      <c r="C18" s="275"/>
      <c r="D18" s="275"/>
      <c r="E18" s="275"/>
      <c r="F18" s="275"/>
      <c r="G18" s="275"/>
      <c r="H18" s="275"/>
      <c r="I18" s="275"/>
      <c r="J18" s="275"/>
      <c r="K18" s="275"/>
      <c r="L18" s="275"/>
      <c r="M18" s="275"/>
      <c r="N18" s="275"/>
      <c r="O18" s="275"/>
      <c r="P18" s="275"/>
      <c r="Q18" s="275"/>
      <c r="R18" s="275"/>
      <c r="S18" s="275"/>
      <c r="T18" s="275"/>
      <c r="U18" s="275"/>
      <c r="V18" s="275"/>
      <c r="W18" s="275"/>
      <c r="X18" s="275"/>
      <c r="Y18" s="275"/>
      <c r="Z18" s="275"/>
      <c r="AA18" s="275"/>
    </row>
    <row r="19" spans="1:27" s="276" customFormat="1" ht="20.25" customHeight="1" x14ac:dyDescent="0.3">
      <c r="A19" t="s">
        <v>351</v>
      </c>
      <c r="B19" s="86">
        <v>2</v>
      </c>
      <c r="C19" s="277">
        <v>0</v>
      </c>
      <c r="D19" s="278"/>
      <c r="E19" s="277">
        <v>0</v>
      </c>
      <c r="F19" s="266"/>
      <c r="G19" s="277">
        <v>0</v>
      </c>
      <c r="H19" s="266"/>
      <c r="I19" s="277">
        <v>0</v>
      </c>
      <c r="J19" s="266"/>
      <c r="K19" s="277">
        <v>0</v>
      </c>
      <c r="L19" s="266"/>
      <c r="M19" s="277">
        <v>933337</v>
      </c>
      <c r="N19" s="266"/>
      <c r="O19" s="277">
        <v>0</v>
      </c>
      <c r="P19" s="266"/>
      <c r="Q19" s="277">
        <v>0</v>
      </c>
      <c r="R19" s="266"/>
      <c r="S19" s="277">
        <v>0</v>
      </c>
      <c r="T19" s="266"/>
      <c r="U19" s="277">
        <v>0</v>
      </c>
      <c r="V19" s="266"/>
      <c r="W19" s="277">
        <f>Q19+S19+U19</f>
        <v>0</v>
      </c>
      <c r="X19" s="278"/>
      <c r="Y19" s="277">
        <v>0</v>
      </c>
      <c r="Z19" s="278"/>
      <c r="AA19" s="209">
        <f>SUM(C19:O19,W19:Y19)</f>
        <v>933337</v>
      </c>
    </row>
    <row r="20" spans="1:27" s="276" customFormat="1" ht="20.25" customHeight="1" x14ac:dyDescent="0.3">
      <c r="A20" s="274" t="s">
        <v>287</v>
      </c>
      <c r="B20" s="3"/>
      <c r="C20" s="200">
        <f>SUM(C17:C19)</f>
        <v>8611242</v>
      </c>
      <c r="D20" s="279"/>
      <c r="E20" s="200">
        <f>SUM(E17:E19)</f>
        <v>56408882</v>
      </c>
      <c r="F20" s="279"/>
      <c r="G20" s="200">
        <f>SUM(G17:G19)</f>
        <v>3470021</v>
      </c>
      <c r="H20" s="279"/>
      <c r="I20" s="200">
        <f>SUM(I17:I19)</f>
        <v>490423</v>
      </c>
      <c r="J20" s="279"/>
      <c r="K20" s="200">
        <f>SUM(K17:K19)</f>
        <v>929166</v>
      </c>
      <c r="L20" s="279"/>
      <c r="M20" s="200">
        <f>SUM(M17:M19)</f>
        <v>55158323</v>
      </c>
      <c r="N20" s="236"/>
      <c r="O20" s="200">
        <f>SUM(O17:O19)</f>
        <v>-6088210</v>
      </c>
      <c r="P20" s="279"/>
      <c r="Q20" s="200">
        <f>SUM(Q17:Q19)</f>
        <v>5091507</v>
      </c>
      <c r="R20" s="279"/>
      <c r="S20" s="200">
        <f>SUM(S17:S19)</f>
        <v>-91992</v>
      </c>
      <c r="T20" s="279"/>
      <c r="U20" s="200">
        <f>SUM(U17:U19)</f>
        <v>410167</v>
      </c>
      <c r="V20" s="279"/>
      <c r="W20" s="200">
        <f>SUM(W17:W19)</f>
        <v>5409682</v>
      </c>
      <c r="X20" s="279"/>
      <c r="Y20" s="200">
        <f>SUM(Y17:Y19)</f>
        <v>15000000</v>
      </c>
      <c r="Z20" s="279"/>
      <c r="AA20" s="200">
        <f>SUM(AA17:AA19)</f>
        <v>139389529</v>
      </c>
    </row>
    <row r="21" spans="1:27" ht="18" customHeight="1" x14ac:dyDescent="0.3">
      <c r="A21" s="130" t="s">
        <v>321</v>
      </c>
      <c r="B21" s="213"/>
      <c r="C21" s="275"/>
      <c r="D21" s="275"/>
      <c r="E21" s="275"/>
      <c r="F21" s="275"/>
      <c r="G21" s="275"/>
      <c r="H21" s="275"/>
      <c r="I21" s="275"/>
      <c r="J21" s="275"/>
      <c r="K21" s="275"/>
      <c r="L21" s="275"/>
      <c r="M21" s="275"/>
      <c r="N21" s="275"/>
      <c r="O21" s="275"/>
      <c r="P21" s="275"/>
      <c r="Q21" s="275"/>
      <c r="R21" s="275"/>
      <c r="S21" s="275"/>
      <c r="T21" s="275"/>
      <c r="U21" s="275"/>
      <c r="V21" s="275"/>
      <c r="W21" s="275"/>
      <c r="X21" s="275"/>
      <c r="Y21" s="275"/>
      <c r="Z21" s="275"/>
      <c r="AA21" s="275"/>
    </row>
    <row r="22" spans="1:27" ht="18" customHeight="1" x14ac:dyDescent="0.3">
      <c r="A22" s="175" t="s">
        <v>186</v>
      </c>
      <c r="B22" s="213"/>
      <c r="C22" s="275"/>
      <c r="D22" s="275"/>
      <c r="E22" s="275"/>
      <c r="F22" s="275"/>
      <c r="G22" s="275"/>
      <c r="H22" s="275"/>
      <c r="I22" s="275"/>
      <c r="J22" s="275"/>
      <c r="K22" s="275"/>
      <c r="L22" s="275"/>
      <c r="M22" s="275"/>
      <c r="N22" s="275"/>
      <c r="O22" s="275"/>
      <c r="P22" s="275"/>
      <c r="Q22" s="275"/>
      <c r="R22" s="275"/>
      <c r="S22" s="275"/>
      <c r="T22" s="275"/>
      <c r="U22" s="275"/>
      <c r="V22" s="275"/>
      <c r="W22" s="275"/>
      <c r="X22" s="275"/>
      <c r="Y22" s="275"/>
      <c r="Z22" s="275"/>
      <c r="AA22" s="275"/>
    </row>
    <row r="23" spans="1:27" ht="18" customHeight="1" x14ac:dyDescent="0.3">
      <c r="A23" s="169" t="s">
        <v>325</v>
      </c>
      <c r="B23" s="77">
        <v>11</v>
      </c>
      <c r="C23" s="280">
        <v>0</v>
      </c>
      <c r="D23" s="280"/>
      <c r="E23" s="280">
        <v>0</v>
      </c>
      <c r="F23" s="280"/>
      <c r="G23" s="280">
        <v>0</v>
      </c>
      <c r="H23" s="280"/>
      <c r="I23" s="280">
        <v>0</v>
      </c>
      <c r="J23" s="280"/>
      <c r="K23" s="280">
        <v>0</v>
      </c>
      <c r="L23" s="280"/>
      <c r="M23" s="281">
        <v>-5048141</v>
      </c>
      <c r="N23" s="281"/>
      <c r="O23" s="281">
        <v>0</v>
      </c>
      <c r="P23" s="280"/>
      <c r="Q23" s="280">
        <v>0</v>
      </c>
      <c r="R23" s="280"/>
      <c r="S23" s="280">
        <v>0</v>
      </c>
      <c r="T23" s="280"/>
      <c r="U23" s="280">
        <v>0</v>
      </c>
      <c r="V23" s="280"/>
      <c r="W23" s="280">
        <f>SUM(Q23:U23)</f>
        <v>0</v>
      </c>
      <c r="X23" s="280"/>
      <c r="Y23" s="280">
        <v>0</v>
      </c>
      <c r="Z23" s="280"/>
      <c r="AA23" s="280">
        <f>SUM(C23:O23,W23:Y23)</f>
        <v>-5048141</v>
      </c>
    </row>
    <row r="24" spans="1:27" ht="18" customHeight="1" x14ac:dyDescent="0.3">
      <c r="A24" s="175" t="s">
        <v>214</v>
      </c>
      <c r="B24" s="213"/>
      <c r="C24" s="282">
        <f>SUM(C23:C23)</f>
        <v>0</v>
      </c>
      <c r="D24" s="275"/>
      <c r="E24" s="282">
        <f>SUM(E23:E23)</f>
        <v>0</v>
      </c>
      <c r="F24" s="275"/>
      <c r="G24" s="282">
        <f>SUM(G23:G23)</f>
        <v>0</v>
      </c>
      <c r="H24" s="275"/>
      <c r="I24" s="282">
        <f>SUM(I23:I23)</f>
        <v>0</v>
      </c>
      <c r="J24" s="275"/>
      <c r="K24" s="282">
        <f>SUM(K23:K23)</f>
        <v>0</v>
      </c>
      <c r="L24" s="275"/>
      <c r="M24" s="282">
        <f>SUM(M23:M23)</f>
        <v>-5048141</v>
      </c>
      <c r="N24" s="279"/>
      <c r="O24" s="282">
        <f>SUM(O23:O23)</f>
        <v>0</v>
      </c>
      <c r="P24" s="275"/>
      <c r="Q24" s="282">
        <f>SUM(Q23:Q23)</f>
        <v>0</v>
      </c>
      <c r="R24" s="275"/>
      <c r="S24" s="282">
        <f>SUM(S23:S23)</f>
        <v>0</v>
      </c>
      <c r="T24" s="275"/>
      <c r="U24" s="282">
        <f>SUM(U23:U23)</f>
        <v>0</v>
      </c>
      <c r="V24" s="275"/>
      <c r="W24" s="282">
        <f>SUM(W23:W23)</f>
        <v>0</v>
      </c>
      <c r="X24" s="275"/>
      <c r="Y24" s="282">
        <f>SUM(Y23)</f>
        <v>0</v>
      </c>
      <c r="Z24" s="275"/>
      <c r="AA24" s="282">
        <f>SUM(AA23)</f>
        <v>-5048141</v>
      </c>
    </row>
    <row r="25" spans="1:27" ht="18" customHeight="1" x14ac:dyDescent="0.3">
      <c r="A25" s="130" t="s">
        <v>189</v>
      </c>
      <c r="B25" s="213"/>
      <c r="C25" s="275"/>
      <c r="D25" s="275"/>
      <c r="E25" s="275"/>
      <c r="F25" s="275"/>
      <c r="G25" s="275"/>
      <c r="H25" s="275"/>
      <c r="I25" s="275"/>
      <c r="J25" s="275"/>
      <c r="K25" s="275"/>
      <c r="L25" s="275"/>
      <c r="M25" s="275"/>
      <c r="N25" s="275"/>
      <c r="O25" s="275"/>
      <c r="P25" s="275"/>
      <c r="Q25" s="275"/>
      <c r="R25" s="275"/>
      <c r="S25" s="275"/>
      <c r="T25" s="275"/>
      <c r="U25" s="275"/>
      <c r="V25" s="275"/>
      <c r="W25" s="275"/>
      <c r="X25" s="275"/>
      <c r="Y25" s="275"/>
      <c r="Z25" s="275"/>
      <c r="AA25" s="275"/>
    </row>
    <row r="26" spans="1:27" ht="18" customHeight="1" x14ac:dyDescent="0.3">
      <c r="A26" s="69" t="s">
        <v>102</v>
      </c>
      <c r="C26" s="283">
        <f>SUM(C24)</f>
        <v>0</v>
      </c>
      <c r="D26" s="275"/>
      <c r="E26" s="283">
        <f>SUM(E24)</f>
        <v>0</v>
      </c>
      <c r="F26" s="275"/>
      <c r="G26" s="283">
        <f>SUM(G24)</f>
        <v>0</v>
      </c>
      <c r="H26" s="275"/>
      <c r="I26" s="283">
        <f>SUM(I24)</f>
        <v>0</v>
      </c>
      <c r="J26" s="275"/>
      <c r="K26" s="283">
        <f>SUM(K24)</f>
        <v>0</v>
      </c>
      <c r="L26" s="275"/>
      <c r="M26" s="283">
        <f>SUM(M24)</f>
        <v>-5048141</v>
      </c>
      <c r="N26" s="279"/>
      <c r="O26" s="283">
        <f>SUM(O24)</f>
        <v>0</v>
      </c>
      <c r="P26" s="275"/>
      <c r="Q26" s="283">
        <f>SUM(Q24)</f>
        <v>0</v>
      </c>
      <c r="R26" s="275"/>
      <c r="S26" s="283">
        <f>SUM(S24)</f>
        <v>0</v>
      </c>
      <c r="T26" s="275"/>
      <c r="U26" s="283">
        <f>SUM(U24)</f>
        <v>0</v>
      </c>
      <c r="V26" s="275"/>
      <c r="W26" s="283">
        <f>SUM(W24)</f>
        <v>0</v>
      </c>
      <c r="X26" s="275"/>
      <c r="Y26" s="283">
        <f>SUM(Y24)</f>
        <v>0</v>
      </c>
      <c r="Z26" s="275"/>
      <c r="AA26" s="283">
        <f>SUM(AA24)</f>
        <v>-5048141</v>
      </c>
    </row>
    <row r="27" spans="1:27" ht="18" customHeight="1" x14ac:dyDescent="0.3">
      <c r="A27" s="94" t="s">
        <v>137</v>
      </c>
      <c r="B27" s="94"/>
      <c r="C27" s="275"/>
      <c r="D27" s="275"/>
      <c r="E27" s="275"/>
      <c r="F27" s="275"/>
      <c r="G27" s="275"/>
      <c r="H27" s="275"/>
      <c r="I27" s="275"/>
      <c r="J27" s="275"/>
      <c r="K27" s="275"/>
      <c r="L27" s="275"/>
      <c r="M27" s="275"/>
      <c r="N27" s="275"/>
      <c r="O27" s="275"/>
      <c r="P27" s="275"/>
      <c r="Q27" s="275"/>
      <c r="R27" s="275"/>
      <c r="S27" s="275"/>
      <c r="T27" s="275"/>
      <c r="U27" s="275"/>
      <c r="V27" s="275"/>
      <c r="W27" s="275"/>
      <c r="X27" s="275"/>
      <c r="Y27" s="275"/>
      <c r="Z27" s="275"/>
      <c r="AA27" s="275"/>
    </row>
    <row r="28" spans="1:27" ht="18" customHeight="1" x14ac:dyDescent="0.3">
      <c r="A28" s="84" t="s">
        <v>103</v>
      </c>
      <c r="B28" s="94"/>
      <c r="C28" s="280">
        <v>0</v>
      </c>
      <c r="D28" s="280"/>
      <c r="E28" s="280">
        <v>0</v>
      </c>
      <c r="F28" s="280"/>
      <c r="G28" s="280">
        <v>0</v>
      </c>
      <c r="H28" s="280"/>
      <c r="I28" s="280">
        <v>0</v>
      </c>
      <c r="J28" s="280"/>
      <c r="K28" s="280">
        <v>0</v>
      </c>
      <c r="L28" s="280"/>
      <c r="M28" s="281">
        <v>4298024</v>
      </c>
      <c r="N28" s="281"/>
      <c r="O28" s="280">
        <v>0</v>
      </c>
      <c r="P28" s="280"/>
      <c r="Q28" s="280">
        <v>0</v>
      </c>
      <c r="R28" s="280"/>
      <c r="S28" s="280">
        <v>0</v>
      </c>
      <c r="T28" s="280"/>
      <c r="U28" s="280">
        <v>0</v>
      </c>
      <c r="V28" s="280"/>
      <c r="W28" s="280">
        <f>SUM(Q28:U28)</f>
        <v>0</v>
      </c>
      <c r="X28" s="280"/>
      <c r="Y28" s="280">
        <v>0</v>
      </c>
      <c r="Z28" s="280"/>
      <c r="AA28" s="280">
        <f>SUM(C28:M28,W28:Y28)</f>
        <v>4298024</v>
      </c>
    </row>
    <row r="29" spans="1:27" ht="18" customHeight="1" x14ac:dyDescent="0.3">
      <c r="A29" s="84" t="s">
        <v>104</v>
      </c>
      <c r="C29" s="284">
        <v>0</v>
      </c>
      <c r="D29" s="280"/>
      <c r="E29" s="284">
        <v>0</v>
      </c>
      <c r="F29" s="280"/>
      <c r="G29" s="284">
        <v>0</v>
      </c>
      <c r="H29" s="280"/>
      <c r="I29" s="284">
        <v>0</v>
      </c>
      <c r="J29" s="280"/>
      <c r="K29" s="284">
        <v>0</v>
      </c>
      <c r="L29" s="280"/>
      <c r="M29" s="284">
        <v>0</v>
      </c>
      <c r="N29" s="285"/>
      <c r="O29" s="284">
        <v>0</v>
      </c>
      <c r="P29" s="280"/>
      <c r="Q29" s="284"/>
      <c r="R29" s="280"/>
      <c r="S29" s="284">
        <v>12536</v>
      </c>
      <c r="T29" s="280"/>
      <c r="U29" s="284">
        <v>20000</v>
      </c>
      <c r="V29" s="280"/>
      <c r="W29" s="284">
        <f>SUM(Q29:U29)</f>
        <v>32536</v>
      </c>
      <c r="X29" s="280"/>
      <c r="Y29" s="284">
        <v>0</v>
      </c>
      <c r="Z29" s="280"/>
      <c r="AA29" s="284">
        <f>SUM(C29:M29,W29:Y29)</f>
        <v>32536</v>
      </c>
    </row>
    <row r="30" spans="1:27" ht="18" customHeight="1" x14ac:dyDescent="0.3">
      <c r="A30" s="94" t="s">
        <v>284</v>
      </c>
      <c r="B30" s="94"/>
      <c r="C30" s="283">
        <f>SUM(C28:C29)</f>
        <v>0</v>
      </c>
      <c r="D30" s="275"/>
      <c r="E30" s="283">
        <f>SUM(E28:E29)</f>
        <v>0</v>
      </c>
      <c r="F30" s="275"/>
      <c r="G30" s="283">
        <f>SUM(G28:G29)</f>
        <v>0</v>
      </c>
      <c r="H30" s="275"/>
      <c r="I30" s="283">
        <f>SUM(I28:I29)</f>
        <v>0</v>
      </c>
      <c r="J30" s="275"/>
      <c r="K30" s="283">
        <f>SUM(K28:K29)</f>
        <v>0</v>
      </c>
      <c r="L30" s="275"/>
      <c r="M30" s="283">
        <f>SUM(M28:M29)</f>
        <v>4298024</v>
      </c>
      <c r="N30" s="279"/>
      <c r="O30" s="283">
        <f>SUM(O28:O29)</f>
        <v>0</v>
      </c>
      <c r="P30" s="275"/>
      <c r="Q30" s="283">
        <f>SUM(Q28:Q29)</f>
        <v>0</v>
      </c>
      <c r="R30" s="275"/>
      <c r="S30" s="283">
        <f>SUM(S28:S29)</f>
        <v>12536</v>
      </c>
      <c r="T30" s="275"/>
      <c r="U30" s="283">
        <f>SUM(U28:U29)</f>
        <v>20000</v>
      </c>
      <c r="V30" s="275"/>
      <c r="W30" s="283">
        <f>SUM(W28:W29)</f>
        <v>32536</v>
      </c>
      <c r="X30" s="275"/>
      <c r="Y30" s="283">
        <f>SUM(Y28:Y29)</f>
        <v>0</v>
      </c>
      <c r="Z30" s="275"/>
      <c r="AA30" s="283">
        <f>SUM(AA28:AA29)</f>
        <v>4330560</v>
      </c>
    </row>
    <row r="31" spans="1:27" ht="18" customHeight="1" x14ac:dyDescent="0.3">
      <c r="A31" s="84" t="s">
        <v>344</v>
      </c>
      <c r="B31" s="94"/>
      <c r="C31" s="279"/>
      <c r="D31" s="275"/>
      <c r="E31" s="279"/>
      <c r="F31" s="275"/>
      <c r="G31" s="279"/>
      <c r="H31" s="275"/>
      <c r="I31" s="279"/>
      <c r="J31" s="275"/>
      <c r="K31" s="279"/>
      <c r="L31" s="275"/>
      <c r="M31" s="279"/>
      <c r="N31" s="279"/>
      <c r="O31" s="279"/>
      <c r="P31" s="275"/>
      <c r="Q31" s="279"/>
      <c r="R31" s="275"/>
      <c r="S31" s="279"/>
      <c r="T31" s="275"/>
      <c r="U31" s="279"/>
      <c r="V31" s="275"/>
      <c r="W31" s="279"/>
      <c r="X31" s="275"/>
      <c r="Y31" s="279"/>
      <c r="Z31" s="275"/>
      <c r="AA31" s="279"/>
    </row>
    <row r="32" spans="1:27" ht="18" customHeight="1" x14ac:dyDescent="0.3">
      <c r="A32" s="84" t="s">
        <v>345</v>
      </c>
      <c r="B32" s="86"/>
      <c r="C32" s="280">
        <v>0</v>
      </c>
      <c r="D32" s="280"/>
      <c r="E32" s="280">
        <v>0</v>
      </c>
      <c r="F32" s="280"/>
      <c r="G32" s="280">
        <v>0</v>
      </c>
      <c r="H32" s="280"/>
      <c r="I32" s="280">
        <v>0</v>
      </c>
      <c r="J32" s="280"/>
      <c r="K32" s="280">
        <v>0</v>
      </c>
      <c r="L32" s="280"/>
      <c r="M32" s="286">
        <v>-372578</v>
      </c>
      <c r="N32" s="286"/>
      <c r="O32" s="280">
        <v>0</v>
      </c>
      <c r="P32" s="280"/>
      <c r="Q32" s="280">
        <v>0</v>
      </c>
      <c r="R32" s="280"/>
      <c r="S32" s="280">
        <v>0</v>
      </c>
      <c r="T32" s="280"/>
      <c r="U32" s="280">
        <v>0</v>
      </c>
      <c r="V32" s="280"/>
      <c r="W32" s="280">
        <f>SUM(Q32:U32)</f>
        <v>0</v>
      </c>
      <c r="X32" s="280"/>
      <c r="Y32" s="280">
        <v>0</v>
      </c>
      <c r="Z32" s="280"/>
      <c r="AA32" s="280">
        <f>SUM(C32:M32,W32:Y32)</f>
        <v>-372578</v>
      </c>
    </row>
    <row r="33" spans="1:27" ht="18" customHeight="1" x14ac:dyDescent="0.3">
      <c r="A33" s="84" t="s">
        <v>307</v>
      </c>
      <c r="B33" s="86"/>
      <c r="C33" s="284">
        <v>0</v>
      </c>
      <c r="D33" s="280"/>
      <c r="E33" s="284">
        <v>0</v>
      </c>
      <c r="F33" s="280"/>
      <c r="G33" s="284">
        <v>0</v>
      </c>
      <c r="H33" s="280"/>
      <c r="I33" s="284">
        <v>0</v>
      </c>
      <c r="J33" s="280"/>
      <c r="K33" s="284">
        <v>0</v>
      </c>
      <c r="L33" s="280"/>
      <c r="M33" s="287">
        <v>3591</v>
      </c>
      <c r="N33" s="286"/>
      <c r="O33" s="284">
        <v>0</v>
      </c>
      <c r="P33" s="280"/>
      <c r="Q33" s="284">
        <v>-3591</v>
      </c>
      <c r="R33" s="280"/>
      <c r="S33" s="284">
        <v>0</v>
      </c>
      <c r="T33" s="280"/>
      <c r="U33" s="284">
        <v>0</v>
      </c>
      <c r="V33" s="280"/>
      <c r="W33" s="284">
        <f>SUM(Q33:U33)</f>
        <v>-3591</v>
      </c>
      <c r="X33" s="280"/>
      <c r="Y33" s="284">
        <v>0</v>
      </c>
      <c r="Z33" s="280"/>
      <c r="AA33" s="284">
        <f>SUM(C33:M33,W33:Y33)</f>
        <v>0</v>
      </c>
    </row>
    <row r="34" spans="1:27" ht="18" customHeight="1" thickBot="1" x14ac:dyDescent="0.35">
      <c r="A34" s="94" t="s">
        <v>288</v>
      </c>
      <c r="C34" s="288">
        <f>SUM(C20,C26,C30,C32:C33)</f>
        <v>8611242</v>
      </c>
      <c r="D34" s="275"/>
      <c r="E34" s="288">
        <f>SUM(E20,E26,E30,E32:E33)</f>
        <v>56408882</v>
      </c>
      <c r="F34" s="275"/>
      <c r="G34" s="288">
        <f>SUM(G20,G26,G30,G32:G33)</f>
        <v>3470021</v>
      </c>
      <c r="H34" s="275"/>
      <c r="I34" s="288">
        <f>SUM(I20,I26,I30,I32:I33)</f>
        <v>490423</v>
      </c>
      <c r="J34" s="275"/>
      <c r="K34" s="288">
        <f>SUM(K20,K26,K30,K32:K33)</f>
        <v>929166</v>
      </c>
      <c r="L34" s="275"/>
      <c r="M34" s="288">
        <f>SUM(M20,M26,M30,M32:M33)</f>
        <v>54039219</v>
      </c>
      <c r="N34" s="279"/>
      <c r="O34" s="288">
        <f>SUM(O20,O26,O30,O32:O33)</f>
        <v>-6088210</v>
      </c>
      <c r="P34" s="275"/>
      <c r="Q34" s="288">
        <f>SUM(Q20,Q26,Q30,Q32:Q33)</f>
        <v>5087916</v>
      </c>
      <c r="R34" s="275"/>
      <c r="S34" s="288">
        <f>SUM(S20,S26,S30,S32:S33)</f>
        <v>-79456</v>
      </c>
      <c r="T34" s="275"/>
      <c r="U34" s="288">
        <f>SUM(U20,U26,U30,U32:U33)</f>
        <v>430167</v>
      </c>
      <c r="V34" s="275"/>
      <c r="W34" s="288">
        <f>SUM(W20,W26,W30,W32:W33)</f>
        <v>5438627</v>
      </c>
      <c r="X34" s="275"/>
      <c r="Y34" s="288">
        <f>SUM(Y20,Y26,Y30,Y32:Y33)</f>
        <v>15000000</v>
      </c>
      <c r="Z34" s="275"/>
      <c r="AA34" s="288">
        <f>SUM(AA20,AA26,AA30,AA32:AA33)</f>
        <v>138299370</v>
      </c>
    </row>
    <row r="35" spans="1:27" ht="20.25" customHeight="1" thickTop="1" x14ac:dyDescent="0.3"/>
    <row r="36" spans="1:27" ht="20.25" customHeight="1" x14ac:dyDescent="0.3">
      <c r="A36" s="151" t="s">
        <v>26</v>
      </c>
      <c r="B36" s="151"/>
      <c r="C36" s="307"/>
      <c r="D36" s="307"/>
      <c r="E36" s="307"/>
      <c r="F36" s="307"/>
      <c r="G36" s="307"/>
      <c r="H36" s="307"/>
      <c r="I36" s="307"/>
      <c r="J36" s="307"/>
      <c r="K36" s="307"/>
      <c r="L36" s="307"/>
      <c r="M36" s="307"/>
      <c r="N36" s="307"/>
      <c r="O36" s="307"/>
      <c r="P36" s="307"/>
      <c r="Q36" s="307"/>
      <c r="R36" s="307"/>
      <c r="S36" s="307"/>
      <c r="T36" s="307"/>
      <c r="U36" s="307"/>
      <c r="V36" s="307"/>
      <c r="W36" s="307"/>
      <c r="X36" s="307"/>
      <c r="Y36" s="307"/>
      <c r="Z36" s="307"/>
      <c r="AA36" s="307"/>
    </row>
    <row r="37" spans="1:27" ht="20.25" customHeight="1" x14ac:dyDescent="0.3">
      <c r="A37" s="151" t="s">
        <v>27</v>
      </c>
      <c r="B37" s="151"/>
      <c r="C37" s="171"/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171"/>
    </row>
    <row r="38" spans="1:27" ht="20.25" customHeight="1" x14ac:dyDescent="0.3">
      <c r="A38" s="155" t="s">
        <v>166</v>
      </c>
      <c r="B38" s="155"/>
      <c r="C38" s="155"/>
      <c r="D38" s="155"/>
      <c r="E38" s="155"/>
      <c r="F38" s="155"/>
      <c r="G38" s="155"/>
      <c r="H38" s="155"/>
      <c r="I38" s="155"/>
      <c r="J38" s="155"/>
      <c r="K38" s="155"/>
      <c r="L38" s="155"/>
      <c r="M38" s="155"/>
      <c r="N38" s="155"/>
      <c r="O38" s="155"/>
      <c r="P38" s="155"/>
      <c r="Q38" s="155"/>
      <c r="R38" s="155"/>
      <c r="S38" s="155"/>
      <c r="T38" s="155"/>
      <c r="U38" s="155"/>
      <c r="V38" s="155"/>
    </row>
    <row r="39" spans="1:27" ht="20.25" customHeight="1" x14ac:dyDescent="0.3">
      <c r="A39" s="172"/>
      <c r="B39" s="172"/>
      <c r="AA39" s="83"/>
    </row>
    <row r="40" spans="1:27" ht="20.25" customHeight="1" x14ac:dyDescent="0.3">
      <c r="A40" s="172"/>
      <c r="B40" s="172"/>
      <c r="AA40" s="83" t="s">
        <v>89</v>
      </c>
    </row>
    <row r="41" spans="1:27" ht="20.25" customHeight="1" x14ac:dyDescent="0.3">
      <c r="A41" s="173"/>
      <c r="B41" s="173"/>
      <c r="C41" s="364" t="s">
        <v>43</v>
      </c>
      <c r="D41" s="364"/>
      <c r="E41" s="364"/>
      <c r="F41" s="364"/>
      <c r="G41" s="364"/>
      <c r="H41" s="364"/>
      <c r="I41" s="364"/>
      <c r="J41" s="364"/>
      <c r="K41" s="364"/>
      <c r="L41" s="364"/>
      <c r="M41" s="364"/>
      <c r="N41" s="364"/>
      <c r="O41" s="364"/>
      <c r="P41" s="364"/>
      <c r="Q41" s="364"/>
      <c r="R41" s="364"/>
      <c r="S41" s="364"/>
      <c r="T41" s="364"/>
      <c r="U41" s="364"/>
      <c r="V41" s="364"/>
      <c r="W41" s="364"/>
      <c r="X41" s="364"/>
      <c r="Y41" s="364"/>
      <c r="Z41" s="364"/>
      <c r="AA41" s="364"/>
    </row>
    <row r="42" spans="1:27" ht="20.25" customHeight="1" x14ac:dyDescent="0.3">
      <c r="A42" s="173"/>
      <c r="B42" s="173"/>
      <c r="C42" s="309"/>
      <c r="D42" s="309"/>
      <c r="E42" s="309"/>
      <c r="F42" s="309"/>
      <c r="G42" s="309"/>
      <c r="H42" s="309"/>
      <c r="I42" s="309"/>
      <c r="J42" s="309"/>
      <c r="K42" s="309"/>
      <c r="L42" s="309"/>
      <c r="M42" s="309"/>
      <c r="N42" s="309"/>
      <c r="O42" s="309"/>
      <c r="P42" s="309"/>
      <c r="Q42" s="365" t="s">
        <v>403</v>
      </c>
      <c r="R42" s="366"/>
      <c r="S42" s="366"/>
      <c r="T42" s="366"/>
      <c r="U42" s="366"/>
      <c r="V42" s="366"/>
      <c r="W42" s="366"/>
      <c r="X42" s="309"/>
      <c r="Y42" s="309"/>
      <c r="Z42" s="309"/>
      <c r="AA42" s="309"/>
    </row>
    <row r="43" spans="1:27" ht="20.25" customHeight="1" x14ac:dyDescent="0.3">
      <c r="A43" s="173"/>
      <c r="B43" s="173"/>
      <c r="C43" s="309"/>
      <c r="D43" s="309"/>
      <c r="E43" s="309"/>
      <c r="F43" s="309"/>
      <c r="G43" s="309"/>
      <c r="H43" s="309"/>
      <c r="I43" s="309"/>
      <c r="J43" s="309"/>
      <c r="K43" s="309"/>
      <c r="L43" s="309"/>
      <c r="M43" s="309"/>
      <c r="N43" s="309"/>
      <c r="O43" s="309"/>
      <c r="P43" s="309"/>
      <c r="Q43" s="87"/>
      <c r="R43" s="87"/>
      <c r="S43" s="87"/>
      <c r="T43" s="87"/>
      <c r="U43" s="308" t="s">
        <v>285</v>
      </c>
      <c r="V43" s="87"/>
      <c r="W43" s="87"/>
      <c r="X43" s="309"/>
      <c r="Y43" s="309"/>
      <c r="Z43" s="309"/>
      <c r="AA43" s="309"/>
    </row>
    <row r="44" spans="1:27" ht="20.25" customHeight="1" x14ac:dyDescent="0.3">
      <c r="C44" s="87"/>
      <c r="D44" s="87"/>
      <c r="E44" s="308"/>
      <c r="F44" s="87"/>
      <c r="G44" s="170"/>
      <c r="H44" s="87"/>
      <c r="I44" s="308"/>
      <c r="J44" s="87"/>
      <c r="K44" s="170"/>
      <c r="L44" s="87"/>
      <c r="M44" s="87"/>
      <c r="N44" s="87"/>
      <c r="O44" s="87"/>
      <c r="P44" s="87"/>
      <c r="Q44" s="289"/>
      <c r="R44" s="87"/>
      <c r="S44" s="87"/>
      <c r="T44" s="87"/>
      <c r="U44" s="87" t="s">
        <v>251</v>
      </c>
      <c r="V44" s="87"/>
      <c r="W44" s="308"/>
      <c r="X44" s="87"/>
      <c r="Y44" s="87"/>
      <c r="Z44" s="87"/>
      <c r="AA44" s="87"/>
    </row>
    <row r="45" spans="1:27" ht="20.25" customHeight="1" x14ac:dyDescent="0.3">
      <c r="C45" s="87"/>
      <c r="D45" s="87"/>
      <c r="E45" s="308"/>
      <c r="F45" s="87"/>
      <c r="G45" s="170"/>
      <c r="H45" s="87"/>
      <c r="I45" s="308"/>
      <c r="J45" s="87"/>
      <c r="K45" s="170"/>
      <c r="L45" s="87"/>
      <c r="M45" s="87"/>
      <c r="N45" s="87"/>
      <c r="O45" s="87"/>
      <c r="P45" s="87"/>
      <c r="Q45" s="289"/>
      <c r="R45" s="87"/>
      <c r="S45" s="87"/>
      <c r="T45" s="87"/>
      <c r="U45" s="87" t="s">
        <v>252</v>
      </c>
      <c r="V45" s="87"/>
      <c r="W45" s="308"/>
      <c r="X45" s="87"/>
      <c r="Y45" s="87"/>
      <c r="Z45" s="87"/>
      <c r="AA45" s="87"/>
    </row>
    <row r="46" spans="1:27" ht="20.25" customHeight="1" x14ac:dyDescent="0.3">
      <c r="B46" s="213"/>
      <c r="C46" s="87"/>
      <c r="D46" s="87"/>
      <c r="E46" s="308"/>
      <c r="F46" s="87"/>
      <c r="G46" s="170"/>
      <c r="H46" s="87"/>
      <c r="I46" s="308"/>
      <c r="J46" s="87"/>
      <c r="K46" s="170"/>
      <c r="L46" s="87"/>
      <c r="M46" s="87"/>
      <c r="N46" s="87"/>
      <c r="O46" s="87"/>
      <c r="P46" s="87"/>
      <c r="Q46" s="289"/>
      <c r="R46" s="87"/>
      <c r="S46" s="308"/>
      <c r="T46" s="87"/>
      <c r="U46" s="308" t="s">
        <v>253</v>
      </c>
      <c r="V46" s="87"/>
      <c r="W46" s="308" t="s">
        <v>91</v>
      </c>
      <c r="X46" s="87"/>
      <c r="Y46" s="87"/>
      <c r="Z46" s="87"/>
      <c r="AA46" s="87"/>
    </row>
    <row r="47" spans="1:27" ht="20.25" customHeight="1" x14ac:dyDescent="0.3">
      <c r="B47" s="213"/>
      <c r="C47" s="308" t="s">
        <v>46</v>
      </c>
      <c r="D47" s="87"/>
      <c r="E47" s="312" t="s">
        <v>395</v>
      </c>
      <c r="F47" s="87"/>
      <c r="G47" s="308"/>
      <c r="H47" s="87"/>
      <c r="I47" s="308" t="s">
        <v>127</v>
      </c>
      <c r="J47" s="87"/>
      <c r="K47" s="87"/>
      <c r="L47" s="87"/>
      <c r="M47" s="87" t="s">
        <v>31</v>
      </c>
      <c r="N47" s="87"/>
      <c r="O47" s="87"/>
      <c r="P47" s="87"/>
      <c r="Q47" s="308" t="s">
        <v>390</v>
      </c>
      <c r="R47" s="87"/>
      <c r="S47" s="308" t="s">
        <v>308</v>
      </c>
      <c r="T47" s="87"/>
      <c r="U47" s="308" t="s">
        <v>254</v>
      </c>
      <c r="V47" s="87"/>
      <c r="W47" s="87" t="s">
        <v>90</v>
      </c>
      <c r="X47" s="87"/>
      <c r="Y47" s="87" t="s">
        <v>169</v>
      </c>
      <c r="Z47" s="87"/>
      <c r="AA47" s="308" t="s">
        <v>8</v>
      </c>
    </row>
    <row r="48" spans="1:27" ht="20.25" customHeight="1" x14ac:dyDescent="0.3">
      <c r="B48" s="213"/>
      <c r="C48" s="308" t="s">
        <v>230</v>
      </c>
      <c r="D48" s="87"/>
      <c r="E48" s="312" t="s">
        <v>396</v>
      </c>
      <c r="F48" s="87"/>
      <c r="G48" s="308" t="s">
        <v>118</v>
      </c>
      <c r="H48" s="87"/>
      <c r="I48" s="308" t="s">
        <v>128</v>
      </c>
      <c r="J48" s="87"/>
      <c r="K48" s="87" t="s">
        <v>30</v>
      </c>
      <c r="L48" s="87"/>
      <c r="M48" s="87" t="s">
        <v>74</v>
      </c>
      <c r="N48" s="87"/>
      <c r="O48" s="87" t="s">
        <v>59</v>
      </c>
      <c r="P48" s="87"/>
      <c r="Q48" s="308" t="s">
        <v>255</v>
      </c>
      <c r="R48" s="87"/>
      <c r="S48" s="308" t="s">
        <v>264</v>
      </c>
      <c r="T48" s="87"/>
      <c r="U48" s="308" t="s">
        <v>256</v>
      </c>
      <c r="V48" s="87"/>
      <c r="W48" s="87" t="s">
        <v>266</v>
      </c>
      <c r="X48" s="87"/>
      <c r="Y48" s="87" t="s">
        <v>170</v>
      </c>
      <c r="Z48" s="87"/>
      <c r="AA48" s="308" t="s">
        <v>183</v>
      </c>
    </row>
    <row r="49" spans="1:27" ht="20.25" customHeight="1" x14ac:dyDescent="0.3">
      <c r="A49" s="170"/>
      <c r="B49" s="62" t="s">
        <v>37</v>
      </c>
      <c r="C49" s="13" t="s">
        <v>41</v>
      </c>
      <c r="D49" s="87"/>
      <c r="E49" s="13" t="s">
        <v>60</v>
      </c>
      <c r="F49" s="87"/>
      <c r="G49" s="18" t="s">
        <v>121</v>
      </c>
      <c r="H49" s="87"/>
      <c r="I49" s="18" t="s">
        <v>129</v>
      </c>
      <c r="J49" s="87"/>
      <c r="K49" s="13" t="s">
        <v>35</v>
      </c>
      <c r="L49" s="87"/>
      <c r="M49" s="13" t="s">
        <v>73</v>
      </c>
      <c r="N49" s="141"/>
      <c r="O49" s="13" t="s">
        <v>60</v>
      </c>
      <c r="P49" s="87"/>
      <c r="Q49" s="18" t="s">
        <v>259</v>
      </c>
      <c r="R49" s="87"/>
      <c r="S49" s="13" t="s">
        <v>265</v>
      </c>
      <c r="T49" s="87"/>
      <c r="U49" s="18" t="s">
        <v>260</v>
      </c>
      <c r="V49" s="87"/>
      <c r="W49" s="18" t="s">
        <v>187</v>
      </c>
      <c r="X49" s="87"/>
      <c r="Y49" s="13" t="s">
        <v>171</v>
      </c>
      <c r="Z49" s="87"/>
      <c r="AA49" s="13" t="s">
        <v>40</v>
      </c>
    </row>
    <row r="50" spans="1:27" ht="20.25" customHeight="1" x14ac:dyDescent="0.3">
      <c r="A50" s="94"/>
      <c r="B50" s="65"/>
      <c r="C50" s="174"/>
      <c r="D50" s="174"/>
      <c r="E50" s="174"/>
      <c r="F50" s="174"/>
      <c r="G50" s="174"/>
      <c r="H50" s="174"/>
      <c r="I50" s="174"/>
      <c r="J50" s="174"/>
      <c r="K50" s="174"/>
      <c r="L50" s="174"/>
      <c r="M50" s="174"/>
      <c r="N50" s="174"/>
      <c r="O50" s="174"/>
      <c r="P50" s="174"/>
      <c r="Q50" s="174"/>
      <c r="R50" s="174"/>
      <c r="S50" s="174"/>
      <c r="T50" s="174"/>
      <c r="U50" s="174"/>
      <c r="V50" s="174"/>
      <c r="W50" s="174"/>
      <c r="X50" s="174"/>
      <c r="Y50" s="174"/>
      <c r="Z50" s="174"/>
      <c r="AA50" s="174"/>
    </row>
    <row r="51" spans="1:27" ht="20.25" customHeight="1" x14ac:dyDescent="0.3">
      <c r="A51" s="289" t="s">
        <v>340</v>
      </c>
      <c r="B51" s="290"/>
      <c r="C51" s="291"/>
      <c r="D51" s="291"/>
      <c r="E51" s="291"/>
      <c r="F51" s="291"/>
      <c r="G51" s="291"/>
      <c r="H51" s="291"/>
      <c r="I51" s="291"/>
      <c r="J51" s="291"/>
      <c r="K51" s="291"/>
      <c r="L51" s="291"/>
      <c r="M51" s="291"/>
      <c r="N51" s="291"/>
      <c r="O51" s="291"/>
      <c r="P51" s="291"/>
      <c r="Q51" s="291"/>
      <c r="R51" s="291"/>
      <c r="S51" s="291"/>
      <c r="T51" s="291"/>
      <c r="U51" s="291"/>
      <c r="V51" s="291"/>
      <c r="W51" s="291"/>
      <c r="X51" s="291"/>
      <c r="Y51" s="291"/>
      <c r="Z51" s="291"/>
      <c r="AA51" s="291"/>
    </row>
    <row r="52" spans="1:27" s="276" customFormat="1" ht="20.25" customHeight="1" x14ac:dyDescent="0.3">
      <c r="A52" s="289" t="s">
        <v>350</v>
      </c>
      <c r="B52" s="3"/>
      <c r="C52" s="275">
        <v>8611242</v>
      </c>
      <c r="D52" s="275"/>
      <c r="E52" s="275">
        <v>56408882</v>
      </c>
      <c r="F52" s="275"/>
      <c r="G52" s="275">
        <v>3470021</v>
      </c>
      <c r="H52" s="275"/>
      <c r="I52" s="275">
        <v>490423</v>
      </c>
      <c r="J52" s="275"/>
      <c r="K52" s="275">
        <v>929166</v>
      </c>
      <c r="L52" s="275"/>
      <c r="M52" s="275">
        <v>47436065</v>
      </c>
      <c r="N52" s="275"/>
      <c r="O52" s="275">
        <v>-6244707</v>
      </c>
      <c r="P52" s="275"/>
      <c r="Q52" s="275">
        <v>5087916</v>
      </c>
      <c r="R52" s="275"/>
      <c r="S52" s="275">
        <v>-53772</v>
      </c>
      <c r="T52" s="275"/>
      <c r="U52" s="275">
        <v>488567</v>
      </c>
      <c r="V52" s="275"/>
      <c r="W52" s="275">
        <f>Q52+S52+U52</f>
        <v>5522711</v>
      </c>
      <c r="X52" s="275"/>
      <c r="Y52" s="275">
        <v>15000000</v>
      </c>
      <c r="Z52" s="275"/>
      <c r="AA52" s="275">
        <f>SUM(C52:O52,W52:Y52)</f>
        <v>131623803</v>
      </c>
    </row>
    <row r="53" spans="1:27" s="276" customFormat="1" ht="20.25" customHeight="1" x14ac:dyDescent="0.3">
      <c r="A53" s="292" t="s">
        <v>347</v>
      </c>
      <c r="B53" s="3"/>
      <c r="C53" s="275"/>
      <c r="D53" s="275"/>
      <c r="E53" s="275"/>
      <c r="F53" s="275"/>
      <c r="G53" s="275"/>
      <c r="H53" s="275"/>
      <c r="I53" s="275"/>
      <c r="J53" s="275"/>
      <c r="K53" s="275"/>
      <c r="L53" s="275"/>
      <c r="M53" s="275"/>
      <c r="N53" s="275"/>
      <c r="O53" s="275"/>
      <c r="P53" s="275"/>
      <c r="Q53" s="275"/>
      <c r="R53" s="275"/>
      <c r="S53" s="275"/>
      <c r="T53" s="275"/>
      <c r="U53" s="275"/>
      <c r="V53" s="275"/>
      <c r="W53" s="275"/>
      <c r="X53" s="275"/>
      <c r="Y53" s="275"/>
      <c r="Z53" s="275"/>
      <c r="AA53" s="275"/>
    </row>
    <row r="54" spans="1:27" s="276" customFormat="1" ht="20.25" customHeight="1" x14ac:dyDescent="0.3">
      <c r="A54" s="292" t="s">
        <v>351</v>
      </c>
      <c r="B54" s="3">
        <v>2</v>
      </c>
      <c r="C54" s="277">
        <v>0</v>
      </c>
      <c r="D54" s="278"/>
      <c r="E54" s="277">
        <v>0</v>
      </c>
      <c r="F54" s="266"/>
      <c r="G54" s="277">
        <v>0</v>
      </c>
      <c r="H54" s="266"/>
      <c r="I54" s="277">
        <v>0</v>
      </c>
      <c r="J54" s="266"/>
      <c r="K54" s="277">
        <v>0</v>
      </c>
      <c r="L54" s="266"/>
      <c r="M54" s="277">
        <v>933337</v>
      </c>
      <c r="N54" s="266"/>
      <c r="O54" s="277">
        <v>0</v>
      </c>
      <c r="P54" s="266"/>
      <c r="Q54" s="277">
        <v>0</v>
      </c>
      <c r="R54" s="266"/>
      <c r="S54" s="277">
        <v>0</v>
      </c>
      <c r="T54" s="266"/>
      <c r="U54" s="277">
        <v>0</v>
      </c>
      <c r="V54" s="266"/>
      <c r="W54" s="277">
        <f>Q54+S54+U54</f>
        <v>0</v>
      </c>
      <c r="X54" s="278"/>
      <c r="Y54" s="277">
        <v>0</v>
      </c>
      <c r="Z54" s="278"/>
      <c r="AA54" s="277">
        <f>SUM(C54:O54,W54:Y54)</f>
        <v>933337</v>
      </c>
    </row>
    <row r="55" spans="1:27" s="276" customFormat="1" ht="20.25" customHeight="1" x14ac:dyDescent="0.3">
      <c r="A55" s="289" t="s">
        <v>341</v>
      </c>
      <c r="B55" s="289"/>
      <c r="C55" s="293">
        <f>SUM(C52:C54)</f>
        <v>8611242</v>
      </c>
      <c r="D55" s="294"/>
      <c r="E55" s="293">
        <f>SUM(E52:E54)</f>
        <v>56408882</v>
      </c>
      <c r="F55" s="275"/>
      <c r="G55" s="293">
        <f>SUM(G52:G54)</f>
        <v>3470021</v>
      </c>
      <c r="H55" s="275"/>
      <c r="I55" s="293">
        <f>SUM(I52:I54)</f>
        <v>490423</v>
      </c>
      <c r="J55" s="275"/>
      <c r="K55" s="293">
        <f>SUM(K52:K54)</f>
        <v>929166</v>
      </c>
      <c r="L55" s="275"/>
      <c r="M55" s="293">
        <f>SUM(M52:M54)</f>
        <v>48369402</v>
      </c>
      <c r="N55" s="275"/>
      <c r="O55" s="293">
        <f>SUM(O52:O54)</f>
        <v>-6244707</v>
      </c>
      <c r="P55" s="275"/>
      <c r="Q55" s="293">
        <f>SUM(Q52:Q54)</f>
        <v>5087916</v>
      </c>
      <c r="R55" s="275"/>
      <c r="S55" s="293">
        <f>SUM(S52:S54)</f>
        <v>-53772</v>
      </c>
      <c r="T55" s="275"/>
      <c r="U55" s="293">
        <f>SUM(U52:U54)</f>
        <v>488567</v>
      </c>
      <c r="V55" s="275"/>
      <c r="W55" s="293">
        <f>SUM(W52:W54)</f>
        <v>5522711</v>
      </c>
      <c r="X55" s="275"/>
      <c r="Y55" s="293">
        <f>SUM(Y52:Y54)</f>
        <v>15000000</v>
      </c>
      <c r="Z55" s="275"/>
      <c r="AA55" s="293">
        <f>SUM(AA52:AA54)</f>
        <v>132557140</v>
      </c>
    </row>
    <row r="56" spans="1:27" ht="20.25" customHeight="1" x14ac:dyDescent="0.3">
      <c r="A56" s="295" t="s">
        <v>321</v>
      </c>
      <c r="B56" s="290"/>
      <c r="C56" s="275"/>
      <c r="D56" s="275"/>
      <c r="E56" s="275"/>
      <c r="F56" s="275"/>
      <c r="G56" s="275"/>
      <c r="H56" s="275"/>
      <c r="I56" s="275"/>
      <c r="J56" s="275"/>
      <c r="K56" s="275"/>
      <c r="L56" s="275"/>
      <c r="M56" s="275"/>
      <c r="N56" s="275"/>
      <c r="O56" s="275"/>
      <c r="P56" s="275"/>
      <c r="Q56" s="275"/>
      <c r="R56" s="275"/>
      <c r="S56" s="275"/>
      <c r="T56" s="275"/>
      <c r="U56" s="275"/>
      <c r="V56" s="275"/>
      <c r="W56" s="275"/>
      <c r="X56" s="275"/>
      <c r="Y56" s="275"/>
      <c r="Z56" s="275"/>
      <c r="AA56" s="275"/>
    </row>
    <row r="57" spans="1:27" ht="20.25" customHeight="1" x14ac:dyDescent="0.3">
      <c r="A57" s="296" t="s">
        <v>186</v>
      </c>
      <c r="B57" s="290"/>
      <c r="C57" s="275"/>
      <c r="D57" s="275"/>
      <c r="E57" s="275"/>
      <c r="F57" s="275"/>
      <c r="G57" s="275"/>
      <c r="H57" s="275"/>
      <c r="I57" s="275"/>
      <c r="J57" s="275"/>
      <c r="K57" s="275"/>
      <c r="L57" s="275"/>
      <c r="M57" s="275"/>
      <c r="N57" s="275"/>
      <c r="O57" s="275"/>
      <c r="P57" s="275"/>
      <c r="Q57" s="275"/>
      <c r="R57" s="275"/>
      <c r="S57" s="275"/>
      <c r="T57" s="275"/>
      <c r="U57" s="275"/>
      <c r="V57" s="275"/>
      <c r="W57" s="275"/>
      <c r="X57" s="275"/>
      <c r="Y57" s="275"/>
      <c r="Z57" s="275"/>
      <c r="AA57" s="275"/>
    </row>
    <row r="58" spans="1:27" ht="20.25" customHeight="1" x14ac:dyDescent="0.3">
      <c r="A58" s="297" t="s">
        <v>325</v>
      </c>
      <c r="B58" s="39">
        <v>11</v>
      </c>
      <c r="C58" s="280">
        <v>0</v>
      </c>
      <c r="D58" s="280"/>
      <c r="E58" s="280">
        <v>0</v>
      </c>
      <c r="F58" s="280"/>
      <c r="G58" s="280">
        <v>0</v>
      </c>
      <c r="H58" s="280"/>
      <c r="I58" s="280">
        <v>0</v>
      </c>
      <c r="J58" s="280"/>
      <c r="K58" s="280">
        <v>0</v>
      </c>
      <c r="L58" s="280"/>
      <c r="M58" s="258">
        <v>-2101741</v>
      </c>
      <c r="N58" s="281"/>
      <c r="O58" s="281">
        <v>0</v>
      </c>
      <c r="P58" s="280"/>
      <c r="Q58" s="280">
        <v>0</v>
      </c>
      <c r="R58" s="280"/>
      <c r="S58" s="280">
        <v>0</v>
      </c>
      <c r="T58" s="280"/>
      <c r="U58" s="280">
        <v>0</v>
      </c>
      <c r="V58" s="280"/>
      <c r="W58" s="280">
        <f>SUM(Q58:U58)</f>
        <v>0</v>
      </c>
      <c r="X58" s="280"/>
      <c r="Y58" s="280">
        <v>0</v>
      </c>
      <c r="Z58" s="280"/>
      <c r="AA58" s="280">
        <f>SUM(C58:O58,W58:Y58)</f>
        <v>-2101741</v>
      </c>
    </row>
    <row r="59" spans="1:27" ht="20.25" customHeight="1" x14ac:dyDescent="0.3">
      <c r="A59" s="296" t="s">
        <v>214</v>
      </c>
      <c r="B59" s="290"/>
      <c r="C59" s="282">
        <f>SUM(C58:C58)</f>
        <v>0</v>
      </c>
      <c r="D59" s="275"/>
      <c r="E59" s="282">
        <f>SUM(E58:E58)</f>
        <v>0</v>
      </c>
      <c r="F59" s="275"/>
      <c r="G59" s="282">
        <f>SUM(G58:G58)</f>
        <v>0</v>
      </c>
      <c r="H59" s="275"/>
      <c r="I59" s="282">
        <f>SUM(I58:I58)</f>
        <v>0</v>
      </c>
      <c r="J59" s="275"/>
      <c r="K59" s="282">
        <f>SUM(K58:K58)</f>
        <v>0</v>
      </c>
      <c r="L59" s="275"/>
      <c r="M59" s="282">
        <f>SUM(M58:M58)</f>
        <v>-2101741</v>
      </c>
      <c r="N59" s="279"/>
      <c r="O59" s="282">
        <f>SUM(O58:O58)</f>
        <v>0</v>
      </c>
      <c r="P59" s="275"/>
      <c r="Q59" s="282">
        <f>SUM(Q58:Q58)</f>
        <v>0</v>
      </c>
      <c r="R59" s="275"/>
      <c r="S59" s="282">
        <f>SUM(S58:S58)</f>
        <v>0</v>
      </c>
      <c r="T59" s="275"/>
      <c r="U59" s="282">
        <f>SUM(U58:U58)</f>
        <v>0</v>
      </c>
      <c r="V59" s="275"/>
      <c r="W59" s="282">
        <f>SUM(W58:W58)</f>
        <v>0</v>
      </c>
      <c r="X59" s="275"/>
      <c r="Y59" s="282">
        <f>SUM(Y58:Y58)</f>
        <v>0</v>
      </c>
      <c r="Z59" s="275"/>
      <c r="AA59" s="282">
        <f>SUM(AA58:AA58)</f>
        <v>-2101741</v>
      </c>
    </row>
    <row r="60" spans="1:27" ht="20.25" customHeight="1" x14ac:dyDescent="0.3">
      <c r="A60" s="295" t="s">
        <v>189</v>
      </c>
      <c r="B60" s="290"/>
      <c r="C60" s="275"/>
      <c r="D60" s="275"/>
      <c r="E60" s="275"/>
      <c r="F60" s="275"/>
      <c r="G60" s="275"/>
      <c r="H60" s="275"/>
      <c r="I60" s="275"/>
      <c r="J60" s="275"/>
      <c r="K60" s="275"/>
      <c r="L60" s="275"/>
      <c r="M60" s="275"/>
      <c r="N60" s="275"/>
      <c r="O60" s="275"/>
      <c r="P60" s="275"/>
      <c r="Q60" s="275"/>
      <c r="R60" s="275"/>
      <c r="S60" s="275"/>
      <c r="T60" s="275"/>
      <c r="U60" s="275"/>
      <c r="V60" s="275"/>
      <c r="W60" s="275"/>
      <c r="X60" s="275"/>
      <c r="Y60" s="275"/>
      <c r="Z60" s="275"/>
      <c r="AA60" s="275"/>
    </row>
    <row r="61" spans="1:27" ht="20.25" customHeight="1" x14ac:dyDescent="0.3">
      <c r="A61" s="298" t="s">
        <v>102</v>
      </c>
      <c r="B61" s="170"/>
      <c r="C61" s="283">
        <f>SUM(C59)</f>
        <v>0</v>
      </c>
      <c r="D61" s="275"/>
      <c r="E61" s="283">
        <f>SUM(E59)</f>
        <v>0</v>
      </c>
      <c r="F61" s="275"/>
      <c r="G61" s="283">
        <f>SUM(G59)</f>
        <v>0</v>
      </c>
      <c r="H61" s="275"/>
      <c r="I61" s="283">
        <f>SUM(I59)</f>
        <v>0</v>
      </c>
      <c r="J61" s="275"/>
      <c r="K61" s="283">
        <f>SUM(K59)</f>
        <v>0</v>
      </c>
      <c r="L61" s="275"/>
      <c r="M61" s="283">
        <f>SUM(M59)</f>
        <v>-2101741</v>
      </c>
      <c r="N61" s="279"/>
      <c r="O61" s="283">
        <f>SUM(O59)</f>
        <v>0</v>
      </c>
      <c r="P61" s="275"/>
      <c r="Q61" s="283">
        <f>SUM(Q59)</f>
        <v>0</v>
      </c>
      <c r="R61" s="275"/>
      <c r="S61" s="283">
        <f>SUM(S59)</f>
        <v>0</v>
      </c>
      <c r="T61" s="275"/>
      <c r="U61" s="283">
        <f>SUM(U59)</f>
        <v>0</v>
      </c>
      <c r="V61" s="275"/>
      <c r="W61" s="283">
        <f>SUM(W59)</f>
        <v>0</v>
      </c>
      <c r="X61" s="275"/>
      <c r="Y61" s="283">
        <f>SUM(Y59)</f>
        <v>0</v>
      </c>
      <c r="Z61" s="275"/>
      <c r="AA61" s="283">
        <f>SUM(AA59)</f>
        <v>-2101741</v>
      </c>
    </row>
    <row r="62" spans="1:27" ht="20.25" customHeight="1" x14ac:dyDescent="0.3">
      <c r="A62" s="289" t="s">
        <v>137</v>
      </c>
      <c r="B62" s="289"/>
      <c r="C62" s="275"/>
      <c r="D62" s="275"/>
      <c r="E62" s="275"/>
      <c r="F62" s="275"/>
      <c r="G62" s="275"/>
      <c r="H62" s="275"/>
      <c r="I62" s="275"/>
      <c r="J62" s="275"/>
      <c r="K62" s="275"/>
      <c r="L62" s="275"/>
      <c r="M62" s="275"/>
      <c r="N62" s="275"/>
      <c r="O62" s="275"/>
      <c r="P62" s="275"/>
      <c r="Q62" s="275"/>
      <c r="R62" s="275"/>
      <c r="S62" s="275"/>
      <c r="T62" s="275"/>
      <c r="U62" s="275"/>
      <c r="V62" s="275"/>
      <c r="W62" s="275"/>
      <c r="X62" s="275"/>
      <c r="Y62" s="275"/>
      <c r="Z62" s="275"/>
      <c r="AA62" s="275"/>
    </row>
    <row r="63" spans="1:27" ht="20.25" customHeight="1" x14ac:dyDescent="0.3">
      <c r="A63" s="292" t="s">
        <v>103</v>
      </c>
      <c r="B63" s="289"/>
      <c r="C63" s="280">
        <v>0</v>
      </c>
      <c r="D63" s="280"/>
      <c r="E63" s="280">
        <v>0</v>
      </c>
      <c r="F63" s="280"/>
      <c r="G63" s="280">
        <v>0</v>
      </c>
      <c r="H63" s="280"/>
      <c r="I63" s="280">
        <v>0</v>
      </c>
      <c r="J63" s="280"/>
      <c r="K63" s="280">
        <v>0</v>
      </c>
      <c r="L63" s="280"/>
      <c r="M63" s="281">
        <v>20174054</v>
      </c>
      <c r="N63" s="281"/>
      <c r="O63" s="280">
        <v>0</v>
      </c>
      <c r="P63" s="280"/>
      <c r="Q63" s="280">
        <v>0</v>
      </c>
      <c r="R63" s="280"/>
      <c r="S63" s="280">
        <v>0</v>
      </c>
      <c r="T63" s="280"/>
      <c r="U63" s="280">
        <v>0</v>
      </c>
      <c r="V63" s="280"/>
      <c r="W63" s="280">
        <f>SUM(Q63:U63)</f>
        <v>0</v>
      </c>
      <c r="X63" s="280"/>
      <c r="Y63" s="280">
        <v>0</v>
      </c>
      <c r="Z63" s="280"/>
      <c r="AA63" s="280">
        <f>SUM(C63:M63,W63:Y63)</f>
        <v>20174054</v>
      </c>
    </row>
    <row r="64" spans="1:27" ht="20.25" customHeight="1" x14ac:dyDescent="0.3">
      <c r="A64" s="292" t="s">
        <v>104</v>
      </c>
      <c r="B64" s="170"/>
      <c r="C64" s="284">
        <v>0</v>
      </c>
      <c r="D64" s="280"/>
      <c r="E64" s="284">
        <v>0</v>
      </c>
      <c r="F64" s="280"/>
      <c r="G64" s="284">
        <v>0</v>
      </c>
      <c r="H64" s="280"/>
      <c r="I64" s="284">
        <v>0</v>
      </c>
      <c r="J64" s="280"/>
      <c r="K64" s="284">
        <v>0</v>
      </c>
      <c r="L64" s="280"/>
      <c r="M64" s="284">
        <v>0</v>
      </c>
      <c r="N64" s="285"/>
      <c r="O64" s="284">
        <v>0</v>
      </c>
      <c r="P64" s="280"/>
      <c r="Q64" s="284">
        <v>2234680</v>
      </c>
      <c r="R64" s="280"/>
      <c r="S64" s="284">
        <v>48511</v>
      </c>
      <c r="T64" s="280"/>
      <c r="U64" s="284">
        <v>-13600</v>
      </c>
      <c r="V64" s="280"/>
      <c r="W64" s="284">
        <f>SUM(Q64:U64)</f>
        <v>2269591</v>
      </c>
      <c r="X64" s="280"/>
      <c r="Y64" s="284">
        <v>0</v>
      </c>
      <c r="Z64" s="280"/>
      <c r="AA64" s="284">
        <f>SUM(C64:M64,W64:Y64)</f>
        <v>2269591</v>
      </c>
    </row>
    <row r="65" spans="1:27" ht="20.25" customHeight="1" x14ac:dyDescent="0.3">
      <c r="A65" s="289" t="s">
        <v>284</v>
      </c>
      <c r="B65" s="289"/>
      <c r="C65" s="283">
        <f>SUM(C63:C64)</f>
        <v>0</v>
      </c>
      <c r="D65" s="275"/>
      <c r="E65" s="283">
        <f>SUM(E63:E64)</f>
        <v>0</v>
      </c>
      <c r="F65" s="275"/>
      <c r="G65" s="283">
        <f>SUM(G63:G64)</f>
        <v>0</v>
      </c>
      <c r="H65" s="275"/>
      <c r="I65" s="283">
        <f>SUM(I63:I64)</f>
        <v>0</v>
      </c>
      <c r="J65" s="275"/>
      <c r="K65" s="283">
        <f>SUM(K63:K64)</f>
        <v>0</v>
      </c>
      <c r="L65" s="275"/>
      <c r="M65" s="283">
        <f>SUM(M63:M64)</f>
        <v>20174054</v>
      </c>
      <c r="N65" s="279"/>
      <c r="O65" s="283">
        <f>SUM(O63:O64)</f>
        <v>0</v>
      </c>
      <c r="P65" s="275"/>
      <c r="Q65" s="283">
        <f>SUM(Q63:Q64)</f>
        <v>2234680</v>
      </c>
      <c r="R65" s="275"/>
      <c r="S65" s="283">
        <f>SUM(S63:S64)</f>
        <v>48511</v>
      </c>
      <c r="T65" s="275"/>
      <c r="U65" s="283">
        <f>SUM(U63:U64)</f>
        <v>-13600</v>
      </c>
      <c r="V65" s="275"/>
      <c r="W65" s="283">
        <f>SUM(W63:W64)</f>
        <v>2269591</v>
      </c>
      <c r="X65" s="275"/>
      <c r="Y65" s="283">
        <f>SUM(Y63:Y64)</f>
        <v>0</v>
      </c>
      <c r="Z65" s="275"/>
      <c r="AA65" s="283">
        <f>SUM(AA63:AA64)</f>
        <v>22443645</v>
      </c>
    </row>
    <row r="66" spans="1:27" s="101" customFormat="1" ht="20.25" customHeight="1" x14ac:dyDescent="0.3">
      <c r="A66" s="350" t="s">
        <v>344</v>
      </c>
      <c r="B66" s="350"/>
      <c r="C66" s="351"/>
      <c r="D66" s="266"/>
      <c r="E66" s="351"/>
      <c r="F66" s="266"/>
      <c r="G66" s="351"/>
      <c r="H66" s="266"/>
      <c r="I66" s="351"/>
      <c r="J66" s="266"/>
      <c r="K66" s="351"/>
      <c r="L66" s="266"/>
      <c r="M66" s="351"/>
      <c r="N66" s="351"/>
      <c r="O66" s="351"/>
      <c r="P66" s="266"/>
      <c r="Q66" s="351"/>
      <c r="R66" s="266"/>
      <c r="S66" s="351"/>
      <c r="T66" s="266"/>
      <c r="U66" s="351"/>
      <c r="V66" s="266"/>
      <c r="W66" s="351"/>
      <c r="X66" s="266"/>
      <c r="Y66" s="351"/>
      <c r="Z66" s="266"/>
      <c r="AA66" s="351"/>
    </row>
    <row r="67" spans="1:27" s="101" customFormat="1" ht="20.25" customHeight="1" x14ac:dyDescent="0.3">
      <c r="A67" s="350" t="s">
        <v>346</v>
      </c>
      <c r="B67" s="3">
        <v>8</v>
      </c>
      <c r="C67" s="277">
        <v>0</v>
      </c>
      <c r="D67" s="266"/>
      <c r="E67" s="277">
        <v>0</v>
      </c>
      <c r="F67" s="266"/>
      <c r="G67" s="277">
        <v>0</v>
      </c>
      <c r="H67" s="266"/>
      <c r="I67" s="277">
        <v>0</v>
      </c>
      <c r="J67" s="266"/>
      <c r="K67" s="277">
        <v>0</v>
      </c>
      <c r="L67" s="266"/>
      <c r="M67" s="277">
        <v>-410751</v>
      </c>
      <c r="N67" s="266"/>
      <c r="O67" s="277">
        <v>0</v>
      </c>
      <c r="P67" s="266"/>
      <c r="Q67" s="277">
        <v>0</v>
      </c>
      <c r="R67" s="266"/>
      <c r="S67" s="277">
        <v>0</v>
      </c>
      <c r="T67" s="266"/>
      <c r="U67" s="277">
        <v>0</v>
      </c>
      <c r="V67" s="266"/>
      <c r="W67" s="277">
        <f>SUM(Q67:U67)</f>
        <v>0</v>
      </c>
      <c r="X67" s="266"/>
      <c r="Y67" s="277">
        <v>0</v>
      </c>
      <c r="Z67" s="266"/>
      <c r="AA67" s="277">
        <f>SUM(C67:M67,W67:Y67)</f>
        <v>-410751</v>
      </c>
    </row>
    <row r="68" spans="1:27" ht="20.25" customHeight="1" thickBot="1" x14ac:dyDescent="0.35">
      <c r="A68" s="289" t="s">
        <v>342</v>
      </c>
      <c r="B68" s="170"/>
      <c r="C68" s="288">
        <f>SUM(C55,C61,C65,C67:C67)</f>
        <v>8611242</v>
      </c>
      <c r="D68" s="275"/>
      <c r="E68" s="288">
        <f>SUM(E55,E61,E65,E67:E67)</f>
        <v>56408882</v>
      </c>
      <c r="F68" s="275"/>
      <c r="G68" s="288">
        <f>SUM(G55,G61,G65,G67:G67)</f>
        <v>3470021</v>
      </c>
      <c r="H68" s="275"/>
      <c r="I68" s="288">
        <f>SUM(I55,I61,I65,I67:I67)</f>
        <v>490423</v>
      </c>
      <c r="J68" s="275"/>
      <c r="K68" s="288">
        <f>SUM(K55,K61,K65,K67:K67)</f>
        <v>929166</v>
      </c>
      <c r="L68" s="275"/>
      <c r="M68" s="288">
        <f>SUM(M55,M61,M65,M67:M67)</f>
        <v>66030964</v>
      </c>
      <c r="N68" s="279"/>
      <c r="O68" s="288">
        <f>SUM(O55,O61,O65,O67:O67)</f>
        <v>-6244707</v>
      </c>
      <c r="P68" s="275"/>
      <c r="Q68" s="288">
        <f>SUM(Q55,Q61,Q65,Q67:Q67)</f>
        <v>7322596</v>
      </c>
      <c r="R68" s="275"/>
      <c r="S68" s="288">
        <f>SUM(S55,S61,S65,S67:S67)</f>
        <v>-5261</v>
      </c>
      <c r="T68" s="275"/>
      <c r="U68" s="288">
        <f>SUM(U55,U61,U65,U67:U67)</f>
        <v>474967</v>
      </c>
      <c r="V68" s="275"/>
      <c r="W68" s="288">
        <f>SUM(W55,W61,W65,W67:W67)</f>
        <v>7792302</v>
      </c>
      <c r="X68" s="275"/>
      <c r="Y68" s="288">
        <f>SUM(Y55,Y61,Y65,Y67:Y67)</f>
        <v>15000000</v>
      </c>
      <c r="Z68" s="275"/>
      <c r="AA68" s="288">
        <f>SUM(AA55,AA61,AA65,AA67:AA67)</f>
        <v>152488293</v>
      </c>
    </row>
    <row r="69" spans="1:27" ht="20.25" customHeight="1" thickTop="1" x14ac:dyDescent="0.3"/>
  </sheetData>
  <mergeCells count="4">
    <mergeCell ref="Q42:W42"/>
    <mergeCell ref="C6:AA6"/>
    <mergeCell ref="Q7:W7"/>
    <mergeCell ref="C41:AA41"/>
  </mergeCells>
  <pageMargins left="0.8" right="0.8" top="0.48" bottom="0.5" header="0.5" footer="0.5"/>
  <pageSetup paperSize="9" scale="48" firstPageNumber="12" orientation="landscape" useFirstPageNumber="1" r:id="rId1"/>
  <headerFooter>
    <oddFooter>&amp;L&amp;13The accompanying notes are an integral part of these financial statements.
&amp;11
&amp;C&amp;13&amp;P</oddFooter>
  </headerFooter>
  <rowBreaks count="1" manualBreakCount="1">
    <brk id="3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67"/>
  <sheetViews>
    <sheetView showGridLines="0" view="pageBreakPreview" zoomScale="91" zoomScaleNormal="80" zoomScaleSheetLayoutView="100" zoomScalePageLayoutView="70" workbookViewId="0">
      <selection activeCell="I11" sqref="I11"/>
    </sheetView>
  </sheetViews>
  <sheetFormatPr defaultColWidth="9.1796875" defaultRowHeight="14" x14ac:dyDescent="0.3"/>
  <cols>
    <col min="1" max="1" width="2" style="85" customWidth="1"/>
    <col min="2" max="2" width="42" style="85" customWidth="1"/>
    <col min="3" max="3" width="5.54296875" style="86" customWidth="1"/>
    <col min="4" max="4" width="1" style="97" customWidth="1"/>
    <col min="5" max="5" width="13.453125" style="103" customWidth="1"/>
    <col min="6" max="6" width="1" style="97" customWidth="1"/>
    <col min="7" max="7" width="13.453125" style="103" customWidth="1"/>
    <col min="8" max="8" width="1" style="97" customWidth="1"/>
    <col min="9" max="9" width="13.453125" style="103" customWidth="1"/>
    <col min="10" max="10" width="1" style="97" customWidth="1"/>
    <col min="11" max="11" width="15.1796875" style="103" customWidth="1"/>
    <col min="12" max="16384" width="9.1796875" style="103"/>
  </cols>
  <sheetData>
    <row r="1" spans="1:11" s="94" customFormat="1" ht="17.5" x14ac:dyDescent="0.3">
      <c r="A1" s="88" t="s">
        <v>24</v>
      </c>
      <c r="B1" s="89"/>
      <c r="C1" s="90"/>
      <c r="D1" s="91"/>
      <c r="E1" s="92"/>
      <c r="F1" s="93"/>
      <c r="G1" s="92"/>
      <c r="H1" s="93"/>
      <c r="I1" s="92"/>
      <c r="J1" s="93"/>
      <c r="K1" s="92"/>
    </row>
    <row r="2" spans="1:11" s="95" customFormat="1" ht="17.5" x14ac:dyDescent="0.3">
      <c r="A2" s="88" t="s">
        <v>25</v>
      </c>
      <c r="B2" s="88"/>
      <c r="C2" s="90"/>
    </row>
    <row r="3" spans="1:11" s="95" customFormat="1" ht="15" x14ac:dyDescent="0.3">
      <c r="A3" s="96" t="s">
        <v>165</v>
      </c>
      <c r="B3" s="96"/>
      <c r="C3" s="90"/>
      <c r="D3" s="97"/>
      <c r="E3" s="97"/>
      <c r="F3" s="97"/>
      <c r="G3" s="97"/>
      <c r="H3" s="97"/>
      <c r="I3" s="97"/>
      <c r="J3" s="97"/>
      <c r="K3" s="97"/>
    </row>
    <row r="4" spans="1:11" s="95" customFormat="1" x14ac:dyDescent="0.3">
      <c r="A4" s="89"/>
      <c r="B4" s="89"/>
      <c r="C4" s="90"/>
      <c r="D4" s="97"/>
      <c r="E4" s="97"/>
      <c r="F4" s="97"/>
      <c r="G4" s="97"/>
      <c r="H4" s="97"/>
      <c r="I4" s="98"/>
      <c r="J4" s="75"/>
      <c r="K4" s="99" t="s">
        <v>89</v>
      </c>
    </row>
    <row r="5" spans="1:11" s="95" customFormat="1" x14ac:dyDescent="0.3">
      <c r="A5" s="89"/>
      <c r="B5" s="89"/>
      <c r="C5" s="90"/>
      <c r="D5" s="97"/>
      <c r="E5" s="371" t="s">
        <v>0</v>
      </c>
      <c r="F5" s="371"/>
      <c r="G5" s="371"/>
      <c r="H5" s="100"/>
      <c r="I5" s="371" t="s">
        <v>36</v>
      </c>
      <c r="J5" s="371"/>
      <c r="K5" s="371"/>
    </row>
    <row r="6" spans="1:11" s="101" customFormat="1" x14ac:dyDescent="0.3">
      <c r="A6" s="89"/>
      <c r="B6" s="89"/>
      <c r="C6" s="90"/>
      <c r="D6" s="97"/>
      <c r="E6" s="364" t="s">
        <v>7</v>
      </c>
      <c r="F6" s="364"/>
      <c r="G6" s="364"/>
      <c r="H6" s="100"/>
      <c r="I6" s="364" t="s">
        <v>7</v>
      </c>
      <c r="J6" s="364"/>
      <c r="K6" s="364"/>
    </row>
    <row r="7" spans="1:11" s="101" customFormat="1" x14ac:dyDescent="0.3">
      <c r="A7" s="89"/>
      <c r="B7" s="89"/>
      <c r="C7" s="90"/>
      <c r="D7" s="97"/>
      <c r="E7" s="368" t="s">
        <v>213</v>
      </c>
      <c r="F7" s="368"/>
      <c r="G7" s="368"/>
      <c r="H7" s="102"/>
      <c r="I7" s="368" t="s">
        <v>213</v>
      </c>
      <c r="J7" s="368"/>
      <c r="K7" s="368"/>
    </row>
    <row r="8" spans="1:11" s="101" customFormat="1" x14ac:dyDescent="0.3">
      <c r="A8" s="89"/>
      <c r="B8" s="89"/>
      <c r="C8" s="103"/>
      <c r="D8" s="97"/>
      <c r="E8" s="369" t="s">
        <v>212</v>
      </c>
      <c r="F8" s="370"/>
      <c r="G8" s="370"/>
      <c r="H8" s="102"/>
      <c r="I8" s="369" t="s">
        <v>212</v>
      </c>
      <c r="J8" s="370"/>
      <c r="K8" s="370"/>
    </row>
    <row r="9" spans="1:11" s="101" customFormat="1" x14ac:dyDescent="0.3">
      <c r="A9" s="89"/>
      <c r="B9" s="89"/>
      <c r="C9" s="90" t="s">
        <v>37</v>
      </c>
      <c r="D9" s="97"/>
      <c r="E9" s="104" t="s">
        <v>343</v>
      </c>
      <c r="F9" s="105"/>
      <c r="G9" s="104" t="s">
        <v>289</v>
      </c>
      <c r="H9" s="105"/>
      <c r="I9" s="104" t="s">
        <v>343</v>
      </c>
      <c r="J9" s="105"/>
      <c r="K9" s="104" t="s">
        <v>289</v>
      </c>
    </row>
    <row r="10" spans="1:11" s="95" customFormat="1" ht="18" customHeight="1" x14ac:dyDescent="0.3">
      <c r="A10" s="372" t="s">
        <v>23</v>
      </c>
      <c r="B10" s="372"/>
      <c r="C10" s="372"/>
      <c r="D10" s="372"/>
      <c r="E10" s="106"/>
      <c r="F10" s="106"/>
      <c r="G10" s="106"/>
      <c r="H10" s="106"/>
      <c r="I10" s="106"/>
      <c r="J10" s="106"/>
      <c r="K10" s="106"/>
    </row>
    <row r="11" spans="1:11" s="95" customFormat="1" ht="18" customHeight="1" x14ac:dyDescent="0.3">
      <c r="A11" s="107" t="s">
        <v>56</v>
      </c>
      <c r="B11" s="108"/>
      <c r="C11" s="108"/>
      <c r="D11" s="108"/>
      <c r="E11" s="109">
        <v>7467903</v>
      </c>
      <c r="F11" s="109"/>
      <c r="G11" s="109">
        <v>14103620</v>
      </c>
      <c r="H11" s="109"/>
      <c r="I11" s="109">
        <v>20174054</v>
      </c>
      <c r="J11" s="109"/>
      <c r="K11" s="109">
        <v>4298024</v>
      </c>
    </row>
    <row r="12" spans="1:11" s="95" customFormat="1" ht="18" customHeight="1" x14ac:dyDescent="0.3">
      <c r="A12" s="110" t="s">
        <v>178</v>
      </c>
      <c r="B12" s="108"/>
      <c r="C12" s="108"/>
      <c r="D12" s="108"/>
      <c r="E12" s="109"/>
      <c r="F12" s="109"/>
      <c r="G12" s="109"/>
      <c r="H12" s="109"/>
      <c r="I12" s="109"/>
      <c r="J12" s="109"/>
      <c r="K12" s="109"/>
    </row>
    <row r="13" spans="1:11" s="95" customFormat="1" ht="18" customHeight="1" x14ac:dyDescent="0.3">
      <c r="A13" s="110" t="s">
        <v>172</v>
      </c>
      <c r="B13" s="110"/>
      <c r="C13" s="90"/>
      <c r="D13" s="111"/>
      <c r="E13" s="109"/>
      <c r="F13" s="109"/>
      <c r="G13" s="109"/>
      <c r="H13" s="109"/>
      <c r="J13" s="109"/>
    </row>
    <row r="14" spans="1:11" s="95" customFormat="1" ht="18" customHeight="1" x14ac:dyDescent="0.3">
      <c r="A14" s="107" t="s">
        <v>80</v>
      </c>
      <c r="B14" s="107"/>
      <c r="C14" s="90"/>
      <c r="D14" s="111"/>
      <c r="E14" s="109">
        <v>11122975</v>
      </c>
      <c r="F14" s="109"/>
      <c r="G14" s="109">
        <v>10209605</v>
      </c>
      <c r="H14" s="112"/>
      <c r="I14" s="109">
        <v>669729</v>
      </c>
      <c r="J14" s="112"/>
      <c r="K14" s="109">
        <v>795610</v>
      </c>
    </row>
    <row r="15" spans="1:11" s="95" customFormat="1" ht="18" customHeight="1" x14ac:dyDescent="0.3">
      <c r="A15" s="107" t="s">
        <v>81</v>
      </c>
      <c r="B15" s="107"/>
      <c r="C15" s="90"/>
      <c r="D15" s="111"/>
      <c r="E15" s="109">
        <v>612250</v>
      </c>
      <c r="F15" s="109"/>
      <c r="G15" s="109">
        <v>560022</v>
      </c>
      <c r="H15" s="112"/>
      <c r="I15" s="109">
        <v>2946</v>
      </c>
      <c r="J15" s="112"/>
      <c r="K15" s="109">
        <v>3126</v>
      </c>
    </row>
    <row r="16" spans="1:11" s="95" customFormat="1" ht="18" customHeight="1" x14ac:dyDescent="0.3">
      <c r="A16" s="107" t="s">
        <v>167</v>
      </c>
      <c r="B16" s="107"/>
      <c r="C16" s="90"/>
      <c r="D16" s="111"/>
      <c r="E16" s="109">
        <v>3529819</v>
      </c>
      <c r="F16" s="109"/>
      <c r="G16" s="109">
        <v>3276856</v>
      </c>
      <c r="H16" s="112"/>
      <c r="I16" s="109">
        <v>62265</v>
      </c>
      <c r="J16" s="112"/>
      <c r="K16" s="109">
        <v>53711</v>
      </c>
    </row>
    <row r="17" spans="1:11" s="95" customFormat="1" ht="18" customHeight="1" x14ac:dyDescent="0.3">
      <c r="A17" s="203" t="s">
        <v>402</v>
      </c>
      <c r="B17" s="107"/>
      <c r="C17" s="90"/>
      <c r="D17" s="111"/>
      <c r="E17" s="109"/>
      <c r="F17" s="109"/>
      <c r="G17" s="109"/>
      <c r="H17" s="112"/>
      <c r="I17" s="109"/>
      <c r="J17" s="112"/>
      <c r="K17" s="109"/>
    </row>
    <row r="18" spans="1:11" s="95" customFormat="1" ht="18" customHeight="1" x14ac:dyDescent="0.3">
      <c r="A18" s="203" t="s">
        <v>334</v>
      </c>
      <c r="B18" s="107"/>
      <c r="C18" s="90">
        <v>12</v>
      </c>
      <c r="D18" s="111"/>
      <c r="E18" s="109">
        <v>-7699</v>
      </c>
      <c r="F18" s="109"/>
      <c r="G18" s="109">
        <v>76142</v>
      </c>
      <c r="H18" s="109"/>
      <c r="I18" s="109">
        <v>-16994</v>
      </c>
      <c r="J18" s="109"/>
      <c r="K18" s="109">
        <v>1202</v>
      </c>
    </row>
    <row r="19" spans="1:11" s="95" customFormat="1" ht="18" customHeight="1" x14ac:dyDescent="0.3">
      <c r="A19" s="113" t="s">
        <v>309</v>
      </c>
      <c r="B19" s="107"/>
      <c r="C19" s="90"/>
      <c r="D19" s="111"/>
      <c r="E19" s="109">
        <v>-79473</v>
      </c>
      <c r="F19" s="109"/>
      <c r="G19" s="109">
        <v>84002</v>
      </c>
      <c r="H19" s="109"/>
      <c r="I19" s="109">
        <v>-8761</v>
      </c>
      <c r="J19" s="109"/>
      <c r="K19" s="109">
        <v>-6502</v>
      </c>
    </row>
    <row r="20" spans="1:11" s="95" customFormat="1" ht="18" customHeight="1" x14ac:dyDescent="0.3">
      <c r="A20" s="107" t="s">
        <v>22</v>
      </c>
      <c r="B20" s="107"/>
      <c r="C20" s="90"/>
      <c r="D20" s="111"/>
      <c r="E20" s="109">
        <v>-380801</v>
      </c>
      <c r="F20" s="109"/>
      <c r="G20" s="109">
        <v>-366938</v>
      </c>
      <c r="H20" s="109"/>
      <c r="I20" s="109">
        <v>-301871</v>
      </c>
      <c r="J20" s="109"/>
      <c r="K20" s="109">
        <v>-661764</v>
      </c>
    </row>
    <row r="21" spans="1:11" s="95" customFormat="1" ht="18" customHeight="1" x14ac:dyDescent="0.3">
      <c r="A21" s="107" t="s">
        <v>115</v>
      </c>
      <c r="B21" s="107"/>
      <c r="C21" s="90"/>
      <c r="D21" s="111"/>
      <c r="E21" s="109">
        <v>-60124</v>
      </c>
      <c r="F21" s="109"/>
      <c r="G21" s="109">
        <v>-64008</v>
      </c>
      <c r="H21" s="109"/>
      <c r="I21" s="109">
        <v>-14842932</v>
      </c>
      <c r="J21" s="109"/>
      <c r="K21" s="109">
        <v>-5538561</v>
      </c>
    </row>
    <row r="22" spans="1:11" s="95" customFormat="1" ht="18" customHeight="1" x14ac:dyDescent="0.3">
      <c r="A22" s="107" t="s">
        <v>64</v>
      </c>
      <c r="B22" s="107"/>
      <c r="C22" s="90"/>
      <c r="D22" s="111"/>
      <c r="E22" s="109">
        <v>8829245</v>
      </c>
      <c r="F22" s="109"/>
      <c r="G22" s="109">
        <v>8069256</v>
      </c>
      <c r="H22" s="109"/>
      <c r="I22" s="109">
        <v>2557158</v>
      </c>
      <c r="J22" s="109"/>
      <c r="K22" s="109">
        <v>2673244</v>
      </c>
    </row>
    <row r="23" spans="1:11" s="95" customFormat="1" ht="18" customHeight="1" x14ac:dyDescent="0.3">
      <c r="A23" s="113" t="s">
        <v>216</v>
      </c>
      <c r="B23" s="107"/>
      <c r="C23" s="90">
        <v>4</v>
      </c>
      <c r="D23" s="111"/>
      <c r="E23" s="109">
        <v>-2276174</v>
      </c>
      <c r="F23" s="109"/>
      <c r="G23" s="109">
        <v>-554786</v>
      </c>
      <c r="H23" s="109"/>
      <c r="I23" s="114">
        <v>-8609069</v>
      </c>
      <c r="J23" s="109"/>
      <c r="K23" s="114">
        <v>-283403</v>
      </c>
    </row>
    <row r="24" spans="1:11" s="95" customFormat="1" ht="18" customHeight="1" x14ac:dyDescent="0.3">
      <c r="A24" s="107" t="s">
        <v>211</v>
      </c>
      <c r="B24" s="107"/>
      <c r="C24" s="90"/>
      <c r="D24" s="111"/>
      <c r="E24" s="109">
        <v>394492</v>
      </c>
      <c r="F24" s="109"/>
      <c r="G24" s="109">
        <v>446907</v>
      </c>
      <c r="H24" s="109"/>
      <c r="I24" s="114">
        <v>95909</v>
      </c>
      <c r="J24" s="109"/>
      <c r="K24" s="114">
        <v>116699</v>
      </c>
    </row>
    <row r="25" spans="1:11" s="72" customFormat="1" ht="18" customHeight="1" x14ac:dyDescent="0.3">
      <c r="A25" s="115" t="s">
        <v>217</v>
      </c>
      <c r="B25" s="67"/>
      <c r="C25" s="62"/>
      <c r="D25" s="68"/>
      <c r="E25" s="112"/>
      <c r="F25" s="112"/>
      <c r="G25" s="112"/>
    </row>
    <row r="26" spans="1:11" s="72" customFormat="1" ht="18" customHeight="1" x14ac:dyDescent="0.3">
      <c r="A26" s="115" t="s">
        <v>315</v>
      </c>
      <c r="B26" s="67"/>
      <c r="C26" s="62"/>
      <c r="D26" s="68"/>
      <c r="E26" s="112"/>
      <c r="F26" s="112"/>
      <c r="G26" s="112"/>
      <c r="I26" s="116"/>
      <c r="K26" s="116"/>
    </row>
    <row r="27" spans="1:11" s="72" customFormat="1" ht="18" customHeight="1" x14ac:dyDescent="0.3">
      <c r="A27" s="115" t="s">
        <v>317</v>
      </c>
      <c r="B27" s="67"/>
      <c r="C27" s="62"/>
      <c r="D27" s="68"/>
      <c r="E27" s="112">
        <v>93879</v>
      </c>
      <c r="F27" s="112"/>
      <c r="G27" s="112">
        <v>57106</v>
      </c>
      <c r="H27" s="112"/>
      <c r="I27" s="112">
        <v>67302</v>
      </c>
      <c r="J27" s="112"/>
      <c r="K27" s="112">
        <v>17160</v>
      </c>
    </row>
    <row r="28" spans="1:11" s="95" customFormat="1" ht="18" customHeight="1" x14ac:dyDescent="0.3">
      <c r="A28" s="115" t="s">
        <v>376</v>
      </c>
      <c r="B28" s="107"/>
      <c r="C28" s="90"/>
      <c r="D28" s="111"/>
      <c r="E28" s="109">
        <v>-5756</v>
      </c>
      <c r="F28" s="109"/>
      <c r="G28" s="109">
        <v>-780</v>
      </c>
      <c r="H28" s="109"/>
      <c r="I28" s="109">
        <v>0</v>
      </c>
      <c r="J28" s="109"/>
      <c r="K28" s="109">
        <v>0</v>
      </c>
    </row>
    <row r="29" spans="1:11" s="95" customFormat="1" ht="18" customHeight="1" x14ac:dyDescent="0.3">
      <c r="A29" s="113" t="s">
        <v>366</v>
      </c>
      <c r="B29" s="107"/>
      <c r="C29" s="90"/>
      <c r="D29" s="111"/>
      <c r="E29" s="109">
        <v>-67188</v>
      </c>
      <c r="F29" s="109"/>
      <c r="G29" s="109">
        <v>-12706</v>
      </c>
      <c r="H29" s="109"/>
      <c r="I29" s="218">
        <v>-109507</v>
      </c>
      <c r="J29" s="109"/>
      <c r="K29" s="114">
        <v>-10786</v>
      </c>
    </row>
    <row r="30" spans="1:11" s="95" customFormat="1" ht="18" customHeight="1" x14ac:dyDescent="0.3">
      <c r="A30" s="113" t="s">
        <v>363</v>
      </c>
      <c r="B30" s="117"/>
      <c r="C30" s="90"/>
      <c r="D30" s="111"/>
      <c r="E30" s="109"/>
      <c r="F30" s="109"/>
      <c r="G30" s="109"/>
      <c r="H30" s="109"/>
      <c r="I30" s="109"/>
      <c r="J30" s="109"/>
      <c r="K30" s="109"/>
    </row>
    <row r="31" spans="1:11" s="95" customFormat="1" ht="18" customHeight="1" x14ac:dyDescent="0.3">
      <c r="A31" s="113" t="s">
        <v>123</v>
      </c>
      <c r="B31" s="117"/>
      <c r="C31" s="90"/>
      <c r="D31" s="111"/>
      <c r="E31" s="109">
        <v>-1827205</v>
      </c>
      <c r="F31" s="109"/>
      <c r="G31" s="109">
        <v>599256</v>
      </c>
      <c r="H31" s="109"/>
      <c r="I31" s="114">
        <v>0</v>
      </c>
      <c r="J31" s="114"/>
      <c r="K31" s="114">
        <v>0</v>
      </c>
    </row>
    <row r="32" spans="1:11" s="95" customFormat="1" ht="18" customHeight="1" x14ac:dyDescent="0.3">
      <c r="A32" s="115" t="s">
        <v>218</v>
      </c>
      <c r="B32" s="118"/>
      <c r="C32" s="90"/>
      <c r="D32" s="111"/>
      <c r="E32" s="109"/>
      <c r="F32" s="109"/>
      <c r="G32" s="109"/>
      <c r="H32" s="109"/>
      <c r="I32" s="114"/>
      <c r="J32" s="114"/>
      <c r="K32" s="114"/>
    </row>
    <row r="33" spans="1:11" s="95" customFormat="1" ht="18" customHeight="1" x14ac:dyDescent="0.3">
      <c r="A33" s="81" t="s">
        <v>330</v>
      </c>
      <c r="B33" s="118"/>
      <c r="C33" s="90"/>
      <c r="D33" s="111"/>
      <c r="E33" s="109">
        <v>0</v>
      </c>
      <c r="F33" s="109"/>
      <c r="G33" s="109">
        <v>-486831</v>
      </c>
      <c r="H33" s="109"/>
      <c r="I33" s="114">
        <v>0</v>
      </c>
      <c r="J33" s="114"/>
      <c r="K33" s="114">
        <v>0</v>
      </c>
    </row>
    <row r="34" spans="1:11" s="95" customFormat="1" ht="18" customHeight="1" x14ac:dyDescent="0.3">
      <c r="A34" s="203" t="s">
        <v>361</v>
      </c>
      <c r="B34" s="117"/>
      <c r="C34" s="90"/>
      <c r="D34" s="111"/>
      <c r="E34" s="109">
        <v>-1429983</v>
      </c>
      <c r="F34" s="109"/>
      <c r="G34" s="109">
        <v>0</v>
      </c>
      <c r="H34" s="109"/>
      <c r="I34" s="114">
        <v>-608201</v>
      </c>
      <c r="J34" s="114"/>
      <c r="K34" s="114">
        <v>0</v>
      </c>
    </row>
    <row r="35" spans="1:11" s="95" customFormat="1" ht="18" customHeight="1" x14ac:dyDescent="0.3">
      <c r="A35" s="81" t="s">
        <v>367</v>
      </c>
      <c r="B35" s="118"/>
      <c r="C35" s="90"/>
      <c r="D35" s="111"/>
      <c r="E35" s="109"/>
      <c r="F35" s="109"/>
      <c r="G35" s="109"/>
      <c r="H35" s="109"/>
      <c r="I35" s="114"/>
      <c r="J35" s="114"/>
      <c r="K35" s="114"/>
    </row>
    <row r="36" spans="1:11" s="95" customFormat="1" ht="18" customHeight="1" x14ac:dyDescent="0.3">
      <c r="A36" s="81" t="s">
        <v>337</v>
      </c>
      <c r="B36" s="118"/>
      <c r="C36" s="90"/>
      <c r="D36" s="111"/>
      <c r="E36" s="109">
        <v>-1093</v>
      </c>
      <c r="F36" s="109"/>
      <c r="G36" s="109">
        <v>27</v>
      </c>
      <c r="H36" s="109"/>
      <c r="I36" s="109">
        <v>0</v>
      </c>
      <c r="J36" s="114"/>
      <c r="K36" s="109">
        <v>0</v>
      </c>
    </row>
    <row r="37" spans="1:11" s="95" customFormat="1" ht="18" customHeight="1" x14ac:dyDescent="0.3">
      <c r="A37" s="81" t="s">
        <v>394</v>
      </c>
      <c r="B37" s="118"/>
      <c r="C37" s="90"/>
      <c r="D37" s="111"/>
      <c r="E37" s="112">
        <v>-145412</v>
      </c>
      <c r="F37" s="109"/>
      <c r="G37" s="109">
        <v>0</v>
      </c>
      <c r="H37" s="109"/>
      <c r="I37" s="109">
        <v>0</v>
      </c>
      <c r="J37" s="114"/>
      <c r="K37" s="109">
        <v>0</v>
      </c>
    </row>
    <row r="38" spans="1:11" s="95" customFormat="1" ht="18" customHeight="1" x14ac:dyDescent="0.3">
      <c r="A38" s="81" t="s">
        <v>333</v>
      </c>
      <c r="B38" s="118"/>
      <c r="C38" s="90"/>
      <c r="D38" s="111"/>
      <c r="E38" s="109">
        <v>0</v>
      </c>
      <c r="F38" s="109"/>
      <c r="G38" s="109">
        <v>-529</v>
      </c>
      <c r="H38" s="109"/>
      <c r="I38" s="109">
        <v>0</v>
      </c>
      <c r="J38" s="114"/>
      <c r="K38" s="109">
        <v>0</v>
      </c>
    </row>
    <row r="39" spans="1:11" s="95" customFormat="1" ht="18" customHeight="1" x14ac:dyDescent="0.3">
      <c r="A39" s="113" t="s">
        <v>391</v>
      </c>
      <c r="B39" s="118"/>
      <c r="C39" s="90"/>
      <c r="D39" s="111"/>
      <c r="E39" s="109"/>
      <c r="F39" s="109"/>
      <c r="G39" s="109"/>
      <c r="H39" s="109"/>
      <c r="I39" s="109"/>
      <c r="J39" s="114"/>
      <c r="K39" s="109"/>
    </row>
    <row r="40" spans="1:11" s="101" customFormat="1" ht="18" customHeight="1" x14ac:dyDescent="0.3">
      <c r="A40" s="67" t="s">
        <v>303</v>
      </c>
      <c r="B40" s="107"/>
      <c r="C40" s="90"/>
      <c r="D40" s="111"/>
      <c r="E40" s="109">
        <v>1129252</v>
      </c>
      <c r="F40" s="109"/>
      <c r="G40" s="109">
        <v>-2796294</v>
      </c>
      <c r="H40" s="112"/>
      <c r="I40" s="114">
        <v>0</v>
      </c>
      <c r="J40" s="114"/>
      <c r="K40" s="114">
        <v>0</v>
      </c>
    </row>
    <row r="41" spans="1:11" s="101" customFormat="1" ht="18" customHeight="1" x14ac:dyDescent="0.3">
      <c r="A41" s="113" t="s">
        <v>113</v>
      </c>
      <c r="B41" s="107"/>
      <c r="C41" s="90"/>
      <c r="D41" s="111"/>
      <c r="E41" s="119">
        <v>4680516</v>
      </c>
      <c r="F41" s="109"/>
      <c r="G41" s="119">
        <v>3869496</v>
      </c>
      <c r="H41" s="109"/>
      <c r="I41" s="120">
        <v>1289885</v>
      </c>
      <c r="J41" s="109"/>
      <c r="K41" s="120">
        <v>-225883</v>
      </c>
    </row>
    <row r="42" spans="1:11" s="101" customFormat="1" ht="18" customHeight="1" x14ac:dyDescent="0.3">
      <c r="A42" s="107"/>
      <c r="B42" s="107"/>
      <c r="C42" s="90"/>
      <c r="D42" s="111"/>
      <c r="E42" s="109">
        <f>SUM(E10:E41)</f>
        <v>31579423</v>
      </c>
      <c r="F42" s="109"/>
      <c r="G42" s="109">
        <f>SUM(G10:G41)</f>
        <v>37069423</v>
      </c>
      <c r="H42" s="109"/>
      <c r="I42" s="109">
        <f>SUM(I10:I41)</f>
        <v>421913</v>
      </c>
      <c r="J42" s="109"/>
      <c r="K42" s="109">
        <f>SUM(K10:K41)</f>
        <v>1231877</v>
      </c>
    </row>
    <row r="43" spans="1:11" s="95" customFormat="1" ht="17.5" x14ac:dyDescent="0.3">
      <c r="A43" s="88" t="s">
        <v>24</v>
      </c>
      <c r="B43" s="88"/>
      <c r="C43" s="90"/>
      <c r="D43" s="111"/>
      <c r="E43" s="109"/>
      <c r="F43" s="109"/>
      <c r="G43" s="109"/>
      <c r="H43" s="109"/>
      <c r="I43" s="109"/>
      <c r="J43" s="109"/>
      <c r="K43" s="109"/>
    </row>
    <row r="44" spans="1:11" s="95" customFormat="1" ht="17.5" x14ac:dyDescent="0.3">
      <c r="A44" s="88" t="s">
        <v>25</v>
      </c>
      <c r="B44" s="88"/>
      <c r="C44" s="90"/>
      <c r="D44" s="111"/>
      <c r="E44" s="109"/>
      <c r="F44" s="109"/>
      <c r="G44" s="109"/>
      <c r="H44" s="109"/>
      <c r="I44" s="109"/>
      <c r="J44" s="109"/>
      <c r="K44" s="109"/>
    </row>
    <row r="45" spans="1:11" s="95" customFormat="1" ht="15" x14ac:dyDescent="0.3">
      <c r="A45" s="96" t="s">
        <v>165</v>
      </c>
      <c r="B45" s="96"/>
      <c r="C45" s="90"/>
      <c r="D45" s="97"/>
      <c r="E45" s="97"/>
      <c r="F45" s="97"/>
      <c r="G45" s="97"/>
      <c r="H45" s="97"/>
      <c r="I45" s="97"/>
      <c r="J45" s="97"/>
      <c r="K45" s="97"/>
    </row>
    <row r="46" spans="1:11" s="95" customFormat="1" x14ac:dyDescent="0.3">
      <c r="A46" s="89"/>
      <c r="B46" s="89"/>
      <c r="C46" s="90"/>
      <c r="D46" s="97"/>
      <c r="E46" s="97"/>
      <c r="F46" s="97"/>
      <c r="G46" s="97"/>
      <c r="H46" s="97"/>
      <c r="I46" s="98"/>
      <c r="J46" s="75"/>
      <c r="K46" s="99" t="s">
        <v>89</v>
      </c>
    </row>
    <row r="47" spans="1:11" s="95" customFormat="1" x14ac:dyDescent="0.3">
      <c r="A47" s="89"/>
      <c r="B47" s="89"/>
      <c r="C47" s="90"/>
      <c r="D47" s="97"/>
      <c r="E47" s="371" t="s">
        <v>0</v>
      </c>
      <c r="F47" s="371"/>
      <c r="G47" s="371"/>
      <c r="H47" s="100"/>
      <c r="I47" s="371" t="s">
        <v>36</v>
      </c>
      <c r="J47" s="371"/>
      <c r="K47" s="371"/>
    </row>
    <row r="48" spans="1:11" s="101" customFormat="1" x14ac:dyDescent="0.3">
      <c r="A48" s="89"/>
      <c r="B48" s="89"/>
      <c r="C48" s="90"/>
      <c r="D48" s="97"/>
      <c r="E48" s="364" t="s">
        <v>7</v>
      </c>
      <c r="F48" s="364"/>
      <c r="G48" s="364"/>
      <c r="H48" s="100"/>
      <c r="I48" s="364" t="s">
        <v>7</v>
      </c>
      <c r="J48" s="364"/>
      <c r="K48" s="364"/>
    </row>
    <row r="49" spans="1:11" s="101" customFormat="1" x14ac:dyDescent="0.3">
      <c r="A49" s="89"/>
      <c r="B49" s="89"/>
      <c r="C49" s="90"/>
      <c r="D49" s="97"/>
      <c r="E49" s="368" t="s">
        <v>213</v>
      </c>
      <c r="F49" s="368"/>
      <c r="G49" s="368"/>
      <c r="H49" s="102"/>
      <c r="I49" s="368" t="s">
        <v>213</v>
      </c>
      <c r="J49" s="368"/>
      <c r="K49" s="368"/>
    </row>
    <row r="50" spans="1:11" s="101" customFormat="1" x14ac:dyDescent="0.3">
      <c r="A50" s="89"/>
      <c r="B50" s="89"/>
      <c r="C50" s="103"/>
      <c r="D50" s="97"/>
      <c r="E50" s="369" t="s">
        <v>212</v>
      </c>
      <c r="F50" s="370"/>
      <c r="G50" s="370"/>
      <c r="H50" s="102"/>
      <c r="I50" s="369" t="s">
        <v>212</v>
      </c>
      <c r="J50" s="370"/>
      <c r="K50" s="370"/>
    </row>
    <row r="51" spans="1:11" s="101" customFormat="1" x14ac:dyDescent="0.3">
      <c r="A51" s="89"/>
      <c r="B51" s="89"/>
      <c r="C51" s="90"/>
      <c r="D51" s="97"/>
      <c r="E51" s="104" t="s">
        <v>343</v>
      </c>
      <c r="F51" s="105"/>
      <c r="G51" s="104" t="s">
        <v>289</v>
      </c>
      <c r="H51" s="105"/>
      <c r="I51" s="104" t="s">
        <v>343</v>
      </c>
      <c r="J51" s="105"/>
      <c r="K51" s="104" t="s">
        <v>289</v>
      </c>
    </row>
    <row r="52" spans="1:11" s="101" customFormat="1" ht="18" customHeight="1" x14ac:dyDescent="0.3">
      <c r="A52" s="372" t="s">
        <v>314</v>
      </c>
      <c r="B52" s="372"/>
      <c r="C52" s="372"/>
      <c r="D52" s="372"/>
      <c r="E52" s="372"/>
      <c r="F52" s="90"/>
      <c r="G52" s="90"/>
      <c r="H52" s="90"/>
      <c r="I52" s="90"/>
      <c r="J52" s="90"/>
      <c r="K52" s="90"/>
    </row>
    <row r="53" spans="1:11" s="101" customFormat="1" ht="18" customHeight="1" x14ac:dyDescent="0.3">
      <c r="A53" s="110" t="s">
        <v>235</v>
      </c>
      <c r="B53" s="110"/>
      <c r="C53" s="90"/>
      <c r="D53" s="111"/>
      <c r="E53" s="109"/>
      <c r="F53" s="109"/>
      <c r="G53" s="109"/>
      <c r="H53" s="109"/>
      <c r="I53" s="109"/>
      <c r="J53" s="109"/>
      <c r="K53" s="109"/>
    </row>
    <row r="54" spans="1:11" s="101" customFormat="1" ht="18" customHeight="1" x14ac:dyDescent="0.3">
      <c r="A54" s="113" t="s">
        <v>54</v>
      </c>
      <c r="B54" s="107"/>
      <c r="C54" s="90"/>
      <c r="D54" s="111"/>
      <c r="E54" s="109">
        <v>-3904201</v>
      </c>
      <c r="F54" s="109"/>
      <c r="G54" s="109">
        <v>-4107279</v>
      </c>
      <c r="H54" s="112"/>
      <c r="I54" s="114">
        <v>1105646</v>
      </c>
      <c r="J54" s="114"/>
      <c r="K54" s="114">
        <v>-637800</v>
      </c>
    </row>
    <row r="55" spans="1:11" s="101" customFormat="1" ht="18" customHeight="1" x14ac:dyDescent="0.3">
      <c r="A55" s="113" t="s">
        <v>2</v>
      </c>
      <c r="B55" s="107"/>
      <c r="C55" s="90"/>
      <c r="D55" s="111"/>
      <c r="E55" s="109">
        <v>-5725300</v>
      </c>
      <c r="F55" s="109"/>
      <c r="G55" s="109">
        <v>-8675080</v>
      </c>
      <c r="H55" s="112"/>
      <c r="I55" s="114">
        <v>-365106</v>
      </c>
      <c r="J55" s="114"/>
      <c r="K55" s="114">
        <v>-164773</v>
      </c>
    </row>
    <row r="56" spans="1:11" s="101" customFormat="1" ht="18" customHeight="1" x14ac:dyDescent="0.3">
      <c r="A56" s="113" t="s">
        <v>269</v>
      </c>
      <c r="B56" s="107"/>
      <c r="C56" s="90"/>
      <c r="D56" s="111"/>
      <c r="E56" s="109">
        <v>-4633902</v>
      </c>
      <c r="F56" s="109"/>
      <c r="G56" s="109">
        <v>-8737169</v>
      </c>
      <c r="H56" s="112"/>
      <c r="I56" s="114">
        <v>-62614</v>
      </c>
      <c r="J56" s="114"/>
      <c r="K56" s="114">
        <v>-119916</v>
      </c>
    </row>
    <row r="57" spans="1:11" s="101" customFormat="1" ht="18" customHeight="1" x14ac:dyDescent="0.3">
      <c r="A57" s="113" t="s">
        <v>3</v>
      </c>
      <c r="B57" s="107"/>
      <c r="C57" s="90"/>
      <c r="D57" s="111"/>
      <c r="E57" s="109">
        <v>2605030</v>
      </c>
      <c r="F57" s="109"/>
      <c r="G57" s="109">
        <v>-366177</v>
      </c>
      <c r="H57" s="112"/>
      <c r="I57" s="310">
        <v>-23764</v>
      </c>
      <c r="J57" s="114"/>
      <c r="K57" s="114">
        <v>-53141</v>
      </c>
    </row>
    <row r="58" spans="1:11" s="101" customFormat="1" ht="18" customHeight="1" x14ac:dyDescent="0.3">
      <c r="A58" s="115" t="s">
        <v>352</v>
      </c>
      <c r="B58" s="67"/>
      <c r="C58" s="90"/>
      <c r="D58" s="111"/>
      <c r="E58" s="109">
        <v>-96912</v>
      </c>
      <c r="F58" s="109"/>
      <c r="G58" s="109">
        <v>-2547</v>
      </c>
      <c r="H58" s="112"/>
      <c r="I58" s="310">
        <v>0</v>
      </c>
      <c r="J58" s="114"/>
      <c r="K58" s="114">
        <v>0</v>
      </c>
    </row>
    <row r="59" spans="1:11" s="101" customFormat="1" ht="18" customHeight="1" x14ac:dyDescent="0.3">
      <c r="A59" s="113" t="s">
        <v>4</v>
      </c>
      <c r="B59" s="107"/>
      <c r="C59" s="90"/>
      <c r="D59" s="111"/>
      <c r="E59" s="109">
        <v>-364685</v>
      </c>
      <c r="F59" s="109"/>
      <c r="G59" s="109">
        <v>437233</v>
      </c>
      <c r="H59" s="112"/>
      <c r="I59" s="310">
        <v>124</v>
      </c>
      <c r="J59" s="114"/>
      <c r="K59" s="114">
        <v>27109</v>
      </c>
    </row>
    <row r="60" spans="1:11" s="101" customFormat="1" ht="18" customHeight="1" x14ac:dyDescent="0.3">
      <c r="A60" s="107" t="s">
        <v>6</v>
      </c>
      <c r="B60" s="107"/>
      <c r="C60" s="90"/>
      <c r="D60" s="111"/>
      <c r="E60" s="109">
        <v>1629615</v>
      </c>
      <c r="F60" s="109"/>
      <c r="G60" s="109">
        <v>4037035</v>
      </c>
      <c r="H60" s="109"/>
      <c r="I60" s="121">
        <v>-112868</v>
      </c>
      <c r="J60" s="109"/>
      <c r="K60" s="121">
        <v>178930</v>
      </c>
    </row>
    <row r="61" spans="1:11" s="95" customFormat="1" ht="18" customHeight="1" x14ac:dyDescent="0.3">
      <c r="A61" s="107" t="s">
        <v>5</v>
      </c>
      <c r="B61" s="107"/>
      <c r="C61" s="90"/>
      <c r="D61" s="111"/>
      <c r="E61" s="122">
        <v>275498</v>
      </c>
      <c r="F61" s="109"/>
      <c r="G61" s="122">
        <v>-2340555</v>
      </c>
      <c r="H61" s="109"/>
      <c r="I61" s="121">
        <v>306902</v>
      </c>
      <c r="J61" s="109"/>
      <c r="K61" s="121">
        <v>153291</v>
      </c>
    </row>
    <row r="62" spans="1:11" s="95" customFormat="1" ht="18" customHeight="1" x14ac:dyDescent="0.3">
      <c r="A62" s="67" t="s">
        <v>326</v>
      </c>
      <c r="B62" s="67"/>
      <c r="C62" s="90"/>
      <c r="D62" s="111"/>
      <c r="E62" s="114">
        <v>-52861</v>
      </c>
      <c r="F62" s="109"/>
      <c r="G62" s="114">
        <v>-227748</v>
      </c>
      <c r="H62" s="109"/>
      <c r="I62" s="114">
        <v>0</v>
      </c>
      <c r="J62" s="109"/>
      <c r="K62" s="114">
        <v>0</v>
      </c>
    </row>
    <row r="63" spans="1:11" s="95" customFormat="1" ht="18" customHeight="1" x14ac:dyDescent="0.3">
      <c r="A63" s="113" t="s">
        <v>318</v>
      </c>
      <c r="B63" s="107"/>
      <c r="C63" s="90"/>
      <c r="D63" s="111"/>
      <c r="E63" s="122">
        <v>-77004</v>
      </c>
      <c r="F63" s="109"/>
      <c r="G63" s="122">
        <v>-58768</v>
      </c>
      <c r="H63" s="109"/>
      <c r="I63" s="121">
        <v>-6775</v>
      </c>
      <c r="J63" s="109"/>
      <c r="K63" s="121">
        <v>-37866</v>
      </c>
    </row>
    <row r="64" spans="1:11" s="95" customFormat="1" ht="18" customHeight="1" x14ac:dyDescent="0.3">
      <c r="A64" s="107" t="s">
        <v>33</v>
      </c>
      <c r="B64" s="107"/>
      <c r="C64" s="90"/>
      <c r="D64" s="111"/>
      <c r="E64" s="123">
        <v>-3247148</v>
      </c>
      <c r="F64" s="109"/>
      <c r="G64" s="123">
        <v>-5260106</v>
      </c>
      <c r="H64" s="109"/>
      <c r="I64" s="124">
        <v>-3497</v>
      </c>
      <c r="J64" s="109"/>
      <c r="K64" s="124">
        <v>-6633</v>
      </c>
    </row>
    <row r="65" spans="1:11" s="95" customFormat="1" ht="18" customHeight="1" x14ac:dyDescent="0.3">
      <c r="A65" s="89" t="s">
        <v>270</v>
      </c>
      <c r="B65" s="89"/>
      <c r="C65" s="90"/>
      <c r="D65" s="111"/>
      <c r="E65" s="125">
        <f>SUM(E54:E64)+E42</f>
        <v>17987553</v>
      </c>
      <c r="F65" s="126"/>
      <c r="G65" s="125">
        <f>SUM(G54:G64)+G42</f>
        <v>11768262</v>
      </c>
      <c r="H65" s="109"/>
      <c r="I65" s="125">
        <f>SUM(I54:I64)+I42</f>
        <v>1259961</v>
      </c>
      <c r="J65" s="126"/>
      <c r="K65" s="125">
        <f>SUM(K54:K64)+K42</f>
        <v>571078</v>
      </c>
    </row>
    <row r="66" spans="1:11" s="95" customFormat="1" ht="7.5" customHeight="1" x14ac:dyDescent="0.3">
      <c r="A66" s="89"/>
      <c r="B66" s="89"/>
      <c r="C66" s="90"/>
      <c r="H66" s="109"/>
      <c r="J66" s="109"/>
    </row>
    <row r="67" spans="1:11" s="95" customFormat="1" ht="18" customHeight="1" x14ac:dyDescent="0.3">
      <c r="A67" s="127" t="s">
        <v>72</v>
      </c>
      <c r="B67" s="127"/>
      <c r="C67" s="90"/>
      <c r="D67" s="111"/>
      <c r="E67" s="106"/>
      <c r="F67" s="106"/>
      <c r="G67" s="106"/>
      <c r="H67" s="109"/>
      <c r="I67" s="106"/>
      <c r="J67" s="109"/>
      <c r="K67" s="106"/>
    </row>
    <row r="68" spans="1:11" s="95" customFormat="1" ht="18" customHeight="1" x14ac:dyDescent="0.3">
      <c r="A68" s="107" t="s">
        <v>49</v>
      </c>
      <c r="B68" s="107"/>
      <c r="C68" s="90"/>
      <c r="D68" s="111"/>
      <c r="E68" s="109">
        <v>229677</v>
      </c>
      <c r="F68" s="109"/>
      <c r="G68" s="109">
        <v>347680</v>
      </c>
      <c r="H68" s="109"/>
      <c r="I68" s="109">
        <v>282867</v>
      </c>
      <c r="J68" s="109"/>
      <c r="K68" s="109">
        <v>657777</v>
      </c>
    </row>
    <row r="69" spans="1:11" s="95" customFormat="1" ht="18" customHeight="1" x14ac:dyDescent="0.3">
      <c r="A69" s="107" t="s">
        <v>83</v>
      </c>
      <c r="B69" s="107"/>
      <c r="C69" s="90"/>
      <c r="D69" s="111"/>
      <c r="E69" s="109">
        <v>2719931</v>
      </c>
      <c r="F69" s="109"/>
      <c r="G69" s="109">
        <v>10860611</v>
      </c>
      <c r="H69" s="109"/>
      <c r="I69" s="109">
        <v>214496</v>
      </c>
      <c r="J69" s="109"/>
      <c r="K69" s="109">
        <v>5219513</v>
      </c>
    </row>
    <row r="70" spans="1:11" s="95" customFormat="1" ht="18" customHeight="1" x14ac:dyDescent="0.3">
      <c r="A70" s="107" t="s">
        <v>310</v>
      </c>
      <c r="B70" s="107"/>
      <c r="C70" s="90"/>
      <c r="D70" s="111"/>
      <c r="E70" s="109"/>
      <c r="F70" s="109"/>
      <c r="G70" s="109"/>
      <c r="H70" s="109"/>
      <c r="I70" s="109"/>
      <c r="J70" s="109"/>
      <c r="K70" s="109"/>
    </row>
    <row r="71" spans="1:11" s="95" customFormat="1" ht="18" customHeight="1" x14ac:dyDescent="0.3">
      <c r="A71" s="107" t="s">
        <v>311</v>
      </c>
      <c r="B71" s="107"/>
      <c r="C71" s="90"/>
      <c r="D71" s="111"/>
      <c r="E71" s="114">
        <v>0</v>
      </c>
      <c r="F71" s="114"/>
      <c r="G71" s="114">
        <v>0</v>
      </c>
      <c r="H71" s="109"/>
      <c r="I71" s="109">
        <v>-3018860</v>
      </c>
      <c r="J71" s="109"/>
      <c r="K71" s="109">
        <v>4399025</v>
      </c>
    </row>
    <row r="72" spans="1:11" s="95" customFormat="1" ht="18" customHeight="1" x14ac:dyDescent="0.3">
      <c r="A72" s="107" t="s">
        <v>353</v>
      </c>
      <c r="B72" s="67"/>
      <c r="C72" s="90"/>
      <c r="D72" s="111"/>
      <c r="E72" s="114">
        <v>283810</v>
      </c>
      <c r="F72" s="114"/>
      <c r="G72" s="114">
        <v>-586358</v>
      </c>
      <c r="H72" s="109"/>
      <c r="I72" s="114">
        <v>0</v>
      </c>
      <c r="J72" s="109"/>
      <c r="K72" s="114">
        <v>0</v>
      </c>
    </row>
    <row r="73" spans="1:11" s="95" customFormat="1" ht="18" customHeight="1" x14ac:dyDescent="0.3">
      <c r="A73" s="107" t="s">
        <v>239</v>
      </c>
      <c r="B73" s="67"/>
      <c r="C73" s="90"/>
      <c r="D73" s="111"/>
      <c r="E73" s="114">
        <v>-5776204</v>
      </c>
      <c r="F73" s="114"/>
      <c r="G73" s="114">
        <v>-910166</v>
      </c>
      <c r="H73" s="109"/>
      <c r="I73" s="114">
        <v>-4752022</v>
      </c>
      <c r="J73" s="109"/>
      <c r="K73" s="114">
        <v>-1251381</v>
      </c>
    </row>
    <row r="74" spans="1:11" s="95" customFormat="1" ht="18" customHeight="1" x14ac:dyDescent="0.3">
      <c r="A74" s="107" t="s">
        <v>173</v>
      </c>
      <c r="B74" s="67"/>
      <c r="C74" s="90"/>
      <c r="D74" s="111"/>
      <c r="E74" s="114">
        <v>4851980</v>
      </c>
      <c r="F74" s="114"/>
      <c r="G74" s="114">
        <v>1033756</v>
      </c>
      <c r="H74" s="109"/>
      <c r="I74" s="114">
        <v>1617125</v>
      </c>
      <c r="J74" s="109"/>
      <c r="K74" s="114">
        <v>951253</v>
      </c>
    </row>
    <row r="75" spans="1:11" s="95" customFormat="1" ht="18" customHeight="1" x14ac:dyDescent="0.3">
      <c r="A75" s="107" t="s">
        <v>399</v>
      </c>
      <c r="B75" s="107"/>
      <c r="C75" s="90"/>
      <c r="D75" s="111"/>
      <c r="E75" s="114">
        <v>-296210</v>
      </c>
      <c r="F75" s="114"/>
      <c r="G75" s="114">
        <v>-1353767</v>
      </c>
      <c r="H75" s="109"/>
      <c r="I75" s="114">
        <v>0</v>
      </c>
      <c r="J75" s="109"/>
      <c r="K75" s="114">
        <v>0</v>
      </c>
    </row>
    <row r="76" spans="1:11" s="95" customFormat="1" ht="18" customHeight="1" x14ac:dyDescent="0.3">
      <c r="A76" s="107" t="s">
        <v>373</v>
      </c>
      <c r="B76" s="107"/>
      <c r="C76" s="90"/>
      <c r="D76" s="111"/>
      <c r="E76" s="114">
        <v>49050</v>
      </c>
      <c r="F76" s="114"/>
      <c r="G76" s="114">
        <v>0</v>
      </c>
      <c r="H76" s="109"/>
      <c r="I76" s="114">
        <v>12470000</v>
      </c>
      <c r="J76" s="109"/>
      <c r="K76" s="114">
        <v>0</v>
      </c>
    </row>
    <row r="77" spans="1:11" s="95" customFormat="1" ht="18" customHeight="1" x14ac:dyDescent="0.3">
      <c r="A77" s="107" t="s">
        <v>374</v>
      </c>
      <c r="B77" s="107"/>
      <c r="C77" s="90"/>
      <c r="D77" s="111"/>
      <c r="E77" s="114">
        <v>0</v>
      </c>
      <c r="F77" s="114"/>
      <c r="G77" s="114">
        <v>0</v>
      </c>
      <c r="H77" s="109"/>
      <c r="I77" s="114">
        <v>-6500000</v>
      </c>
      <c r="J77" s="109"/>
      <c r="K77" s="114">
        <v>0</v>
      </c>
    </row>
    <row r="78" spans="1:11" s="95" customFormat="1" ht="18" customHeight="1" x14ac:dyDescent="0.3">
      <c r="A78" s="107" t="s">
        <v>231</v>
      </c>
      <c r="B78" s="107"/>
      <c r="C78" s="90"/>
      <c r="D78" s="111"/>
      <c r="E78" s="109"/>
      <c r="F78" s="109"/>
      <c r="G78" s="109"/>
      <c r="H78" s="109"/>
      <c r="J78" s="109"/>
    </row>
    <row r="79" spans="1:11" ht="18" customHeight="1" x14ac:dyDescent="0.3">
      <c r="A79" s="113" t="s">
        <v>184</v>
      </c>
      <c r="B79" s="107"/>
      <c r="C79" s="90"/>
      <c r="D79" s="111"/>
      <c r="E79" s="109">
        <v>-13081608</v>
      </c>
      <c r="F79" s="109"/>
      <c r="G79" s="109">
        <v>-11432200</v>
      </c>
      <c r="H79" s="109"/>
      <c r="I79" s="109">
        <v>-159542</v>
      </c>
      <c r="J79" s="109"/>
      <c r="K79" s="109">
        <v>-94442</v>
      </c>
    </row>
    <row r="80" spans="1:11" ht="18" customHeight="1" x14ac:dyDescent="0.3">
      <c r="A80" s="107" t="s">
        <v>354</v>
      </c>
      <c r="B80" s="107"/>
      <c r="C80" s="90"/>
      <c r="D80" s="111"/>
      <c r="E80" s="109">
        <v>122535</v>
      </c>
      <c r="F80" s="109"/>
      <c r="G80" s="109">
        <v>159852</v>
      </c>
      <c r="H80" s="109"/>
      <c r="I80" s="109">
        <v>19009</v>
      </c>
      <c r="J80" s="109"/>
      <c r="K80" s="109">
        <v>3956</v>
      </c>
    </row>
    <row r="81" spans="1:11" s="101" customFormat="1" ht="17.899999999999999" customHeight="1" x14ac:dyDescent="0.3">
      <c r="A81" s="107" t="s">
        <v>232</v>
      </c>
      <c r="B81" s="107"/>
      <c r="C81" s="90"/>
      <c r="D81" s="111"/>
      <c r="E81" s="109">
        <v>-85406</v>
      </c>
      <c r="F81" s="109"/>
      <c r="G81" s="109">
        <v>-162652</v>
      </c>
      <c r="H81" s="109"/>
      <c r="I81" s="109">
        <v>0</v>
      </c>
      <c r="J81" s="109"/>
      <c r="K81" s="109">
        <v>-1031</v>
      </c>
    </row>
    <row r="82" spans="1:11" s="101" customFormat="1" ht="17.899999999999999" customHeight="1" x14ac:dyDescent="0.3">
      <c r="A82" s="107" t="s">
        <v>335</v>
      </c>
      <c r="B82" s="107"/>
      <c r="C82" s="90"/>
      <c r="D82" s="111"/>
      <c r="E82" s="109">
        <v>0</v>
      </c>
      <c r="F82" s="109"/>
      <c r="G82" s="109">
        <v>-192</v>
      </c>
      <c r="H82" s="109"/>
      <c r="I82" s="109">
        <v>0</v>
      </c>
      <c r="J82" s="109"/>
      <c r="K82" s="109">
        <v>0</v>
      </c>
    </row>
    <row r="83" spans="1:11" s="101" customFormat="1" ht="18" customHeight="1" x14ac:dyDescent="0.3">
      <c r="A83" s="107" t="s">
        <v>233</v>
      </c>
      <c r="B83" s="107"/>
      <c r="C83" s="90"/>
      <c r="D83" s="111"/>
      <c r="E83" s="109">
        <v>0</v>
      </c>
      <c r="F83" s="109"/>
      <c r="G83" s="109">
        <v>10</v>
      </c>
      <c r="H83" s="109"/>
      <c r="I83" s="302">
        <v>0</v>
      </c>
      <c r="J83" s="114"/>
      <c r="K83" s="128">
        <v>12</v>
      </c>
    </row>
    <row r="84" spans="1:11" s="101" customFormat="1" ht="18" customHeight="1" x14ac:dyDescent="0.3">
      <c r="A84" s="107" t="s">
        <v>276</v>
      </c>
      <c r="B84" s="107"/>
      <c r="C84" s="90"/>
      <c r="D84" s="111"/>
      <c r="E84" s="119">
        <v>0</v>
      </c>
      <c r="F84" s="109"/>
      <c r="G84" s="119">
        <v>-207</v>
      </c>
      <c r="H84" s="109"/>
      <c r="I84" s="120">
        <v>0</v>
      </c>
      <c r="J84" s="114"/>
      <c r="K84" s="120">
        <v>0</v>
      </c>
    </row>
    <row r="85" spans="1:11" s="95" customFormat="1" ht="18" customHeight="1" x14ac:dyDescent="0.3">
      <c r="A85" s="89" t="s">
        <v>234</v>
      </c>
      <c r="B85" s="89"/>
      <c r="C85" s="90"/>
      <c r="D85" s="111"/>
      <c r="E85" s="125">
        <f>SUM(E68:E84)</f>
        <v>-10982445</v>
      </c>
      <c r="F85" s="126"/>
      <c r="G85" s="125">
        <f>SUM(G68:G84)</f>
        <v>-2043633</v>
      </c>
      <c r="H85" s="109"/>
      <c r="I85" s="125">
        <f>SUM(I68:I84)</f>
        <v>173073</v>
      </c>
      <c r="J85" s="126"/>
      <c r="K85" s="125">
        <f>SUM(K68:K84)</f>
        <v>9884682</v>
      </c>
    </row>
    <row r="86" spans="1:11" s="95" customFormat="1" ht="17.5" x14ac:dyDescent="0.3">
      <c r="A86" s="88" t="s">
        <v>24</v>
      </c>
      <c r="B86" s="88"/>
      <c r="C86" s="90"/>
      <c r="D86" s="111"/>
      <c r="E86" s="109"/>
      <c r="F86" s="109"/>
      <c r="G86" s="109"/>
      <c r="H86" s="109"/>
      <c r="I86" s="109"/>
      <c r="J86" s="109"/>
      <c r="K86" s="109"/>
    </row>
    <row r="87" spans="1:11" s="95" customFormat="1" ht="17.5" x14ac:dyDescent="0.3">
      <c r="A87" s="88" t="s">
        <v>25</v>
      </c>
      <c r="B87" s="88"/>
      <c r="C87" s="90"/>
      <c r="D87" s="111"/>
      <c r="E87" s="109"/>
      <c r="F87" s="109"/>
      <c r="G87" s="109"/>
      <c r="H87" s="109"/>
      <c r="I87" s="109"/>
      <c r="J87" s="109"/>
      <c r="K87" s="109"/>
    </row>
    <row r="88" spans="1:11" s="95" customFormat="1" ht="15" x14ac:dyDescent="0.3">
      <c r="A88" s="96" t="s">
        <v>165</v>
      </c>
      <c r="B88" s="96"/>
      <c r="C88" s="90"/>
      <c r="D88" s="97"/>
      <c r="E88" s="97"/>
      <c r="F88" s="97"/>
      <c r="G88" s="97"/>
      <c r="H88" s="97"/>
      <c r="I88" s="97"/>
      <c r="J88" s="97"/>
      <c r="K88" s="97"/>
    </row>
    <row r="89" spans="1:11" s="95" customFormat="1" x14ac:dyDescent="0.3">
      <c r="A89" s="89"/>
      <c r="B89" s="89"/>
      <c r="C89" s="90"/>
      <c r="D89" s="97"/>
      <c r="E89" s="97"/>
      <c r="F89" s="97"/>
      <c r="G89" s="97"/>
      <c r="H89" s="97"/>
      <c r="I89" s="98"/>
      <c r="J89" s="75"/>
      <c r="K89" s="99" t="s">
        <v>89</v>
      </c>
    </row>
    <row r="90" spans="1:11" s="95" customFormat="1" x14ac:dyDescent="0.3">
      <c r="A90" s="89"/>
      <c r="B90" s="89"/>
      <c r="C90" s="90"/>
      <c r="D90" s="97"/>
      <c r="E90" s="371" t="s">
        <v>0</v>
      </c>
      <c r="F90" s="371"/>
      <c r="G90" s="371"/>
      <c r="H90" s="100"/>
      <c r="I90" s="371" t="s">
        <v>36</v>
      </c>
      <c r="J90" s="371"/>
      <c r="K90" s="371"/>
    </row>
    <row r="91" spans="1:11" s="101" customFormat="1" x14ac:dyDescent="0.3">
      <c r="A91" s="89"/>
      <c r="B91" s="89"/>
      <c r="C91" s="90"/>
      <c r="D91" s="97"/>
      <c r="E91" s="364" t="s">
        <v>7</v>
      </c>
      <c r="F91" s="364"/>
      <c r="G91" s="364"/>
      <c r="H91" s="100"/>
      <c r="I91" s="364" t="s">
        <v>7</v>
      </c>
      <c r="J91" s="364"/>
      <c r="K91" s="364"/>
    </row>
    <row r="92" spans="1:11" s="101" customFormat="1" x14ac:dyDescent="0.3">
      <c r="A92" s="89"/>
      <c r="B92" s="89"/>
      <c r="C92" s="90"/>
      <c r="D92" s="97"/>
      <c r="E92" s="368" t="s">
        <v>213</v>
      </c>
      <c r="F92" s="368"/>
      <c r="G92" s="368"/>
      <c r="H92" s="102"/>
      <c r="I92" s="368" t="s">
        <v>213</v>
      </c>
      <c r="J92" s="368"/>
      <c r="K92" s="368"/>
    </row>
    <row r="93" spans="1:11" s="101" customFormat="1" x14ac:dyDescent="0.3">
      <c r="A93" s="89"/>
      <c r="B93" s="89"/>
      <c r="C93" s="103"/>
      <c r="D93" s="97"/>
      <c r="E93" s="369" t="s">
        <v>212</v>
      </c>
      <c r="F93" s="370"/>
      <c r="G93" s="370"/>
      <c r="H93" s="102"/>
      <c r="I93" s="369" t="s">
        <v>212</v>
      </c>
      <c r="J93" s="370"/>
      <c r="K93" s="370"/>
    </row>
    <row r="94" spans="1:11" s="101" customFormat="1" x14ac:dyDescent="0.3">
      <c r="A94" s="89"/>
      <c r="B94" s="89"/>
      <c r="C94" s="90" t="s">
        <v>37</v>
      </c>
      <c r="D94" s="97"/>
      <c r="E94" s="104" t="s">
        <v>343</v>
      </c>
      <c r="F94" s="105"/>
      <c r="G94" s="104" t="s">
        <v>289</v>
      </c>
      <c r="H94" s="105"/>
      <c r="I94" s="104" t="s">
        <v>343</v>
      </c>
      <c r="J94" s="105"/>
      <c r="K94" s="104" t="s">
        <v>289</v>
      </c>
    </row>
    <row r="95" spans="1:11" s="95" customFormat="1" ht="18" customHeight="1" x14ac:dyDescent="0.3">
      <c r="A95" s="127" t="s">
        <v>336</v>
      </c>
    </row>
    <row r="96" spans="1:11" s="95" customFormat="1" ht="18" customHeight="1" x14ac:dyDescent="0.3">
      <c r="A96" s="203" t="s">
        <v>277</v>
      </c>
      <c r="B96" s="203"/>
      <c r="C96" s="86"/>
      <c r="D96" s="216"/>
      <c r="F96" s="217"/>
      <c r="H96" s="217"/>
      <c r="J96" s="217"/>
    </row>
    <row r="97" spans="1:11" s="95" customFormat="1" ht="18" customHeight="1" x14ac:dyDescent="0.3">
      <c r="A97" s="203" t="s">
        <v>278</v>
      </c>
      <c r="B97" s="203"/>
      <c r="C97" s="86"/>
      <c r="D97" s="216"/>
      <c r="E97" s="217">
        <v>11218762</v>
      </c>
      <c r="F97" s="217"/>
      <c r="G97" s="217">
        <v>-10086507</v>
      </c>
      <c r="H97" s="217"/>
      <c r="I97" s="218">
        <v>0</v>
      </c>
      <c r="J97" s="218"/>
      <c r="K97" s="218">
        <v>-5400000</v>
      </c>
    </row>
    <row r="98" spans="1:11" s="95" customFormat="1" ht="18" customHeight="1" x14ac:dyDescent="0.3">
      <c r="A98" s="203" t="s">
        <v>370</v>
      </c>
      <c r="B98" s="203"/>
      <c r="C98" s="86"/>
      <c r="D98" s="216"/>
      <c r="E98" s="217">
        <v>-1070536</v>
      </c>
      <c r="F98" s="217"/>
      <c r="G98" s="217">
        <v>-23107845</v>
      </c>
      <c r="H98" s="217"/>
      <c r="I98" s="148">
        <v>-3221712</v>
      </c>
      <c r="J98" s="218"/>
      <c r="K98" s="148">
        <v>-10974723</v>
      </c>
    </row>
    <row r="99" spans="1:11" s="95" customFormat="1" ht="18" customHeight="1" x14ac:dyDescent="0.3">
      <c r="A99" s="203" t="s">
        <v>332</v>
      </c>
      <c r="B99" s="203"/>
      <c r="C99" s="86"/>
      <c r="D99" s="216"/>
      <c r="E99" s="217"/>
      <c r="F99" s="217"/>
      <c r="G99" s="217"/>
      <c r="H99" s="217"/>
      <c r="I99" s="219"/>
      <c r="J99" s="218"/>
      <c r="K99" s="219"/>
    </row>
    <row r="100" spans="1:11" s="95" customFormat="1" ht="18" customHeight="1" x14ac:dyDescent="0.3">
      <c r="A100" s="203" t="s">
        <v>316</v>
      </c>
      <c r="B100" s="203"/>
      <c r="C100" s="86"/>
      <c r="D100" s="216"/>
      <c r="E100" s="217">
        <v>591180</v>
      </c>
      <c r="F100" s="217"/>
      <c r="G100" s="217">
        <v>407706</v>
      </c>
      <c r="H100" s="217"/>
      <c r="I100" s="217">
        <v>14400000</v>
      </c>
      <c r="K100" s="217">
        <v>-13250742</v>
      </c>
    </row>
    <row r="101" spans="1:11" s="95" customFormat="1" ht="18" customHeight="1" x14ac:dyDescent="0.3">
      <c r="A101" s="107" t="s">
        <v>282</v>
      </c>
    </row>
    <row r="102" spans="1:11" s="95" customFormat="1" ht="18" customHeight="1" x14ac:dyDescent="0.3">
      <c r="A102" s="67" t="s">
        <v>283</v>
      </c>
      <c r="B102" s="72"/>
      <c r="E102" s="109">
        <v>0</v>
      </c>
      <c r="G102" s="109">
        <v>11208</v>
      </c>
      <c r="I102" s="109">
        <v>0</v>
      </c>
      <c r="K102" s="109">
        <v>0</v>
      </c>
    </row>
    <row r="103" spans="1:11" s="95" customFormat="1" ht="18" customHeight="1" x14ac:dyDescent="0.3">
      <c r="A103" s="107" t="s">
        <v>279</v>
      </c>
      <c r="B103" s="107"/>
      <c r="C103" s="90"/>
      <c r="D103" s="111"/>
      <c r="E103" s="109">
        <v>-2763703</v>
      </c>
      <c r="F103" s="109"/>
      <c r="G103" s="109">
        <v>-2427116</v>
      </c>
      <c r="H103" s="109"/>
      <c r="I103" s="109">
        <v>-139203</v>
      </c>
      <c r="J103" s="114"/>
      <c r="K103" s="109">
        <v>-153959</v>
      </c>
    </row>
    <row r="104" spans="1:11" s="95" customFormat="1" ht="18" customHeight="1" x14ac:dyDescent="0.3">
      <c r="A104" s="107" t="s">
        <v>75</v>
      </c>
      <c r="B104" s="107"/>
      <c r="C104" s="90"/>
      <c r="D104" s="111"/>
      <c r="E104" s="109"/>
      <c r="F104" s="109"/>
      <c r="G104" s="109"/>
      <c r="H104" s="109"/>
      <c r="I104" s="109"/>
      <c r="J104" s="114"/>
      <c r="K104" s="109"/>
    </row>
    <row r="105" spans="1:11" s="95" customFormat="1" ht="18" customHeight="1" x14ac:dyDescent="0.3">
      <c r="A105" s="107" t="s">
        <v>50</v>
      </c>
      <c r="B105" s="107"/>
      <c r="D105" s="111"/>
      <c r="E105" s="109">
        <v>41400642</v>
      </c>
      <c r="F105" s="109"/>
      <c r="G105" s="109">
        <v>12816527</v>
      </c>
      <c r="H105" s="109"/>
      <c r="I105" s="109">
        <v>0</v>
      </c>
      <c r="J105" s="114"/>
      <c r="K105" s="109">
        <v>0</v>
      </c>
    </row>
    <row r="106" spans="1:11" s="101" customFormat="1" ht="18" customHeight="1" x14ac:dyDescent="0.3">
      <c r="A106" s="107" t="s">
        <v>76</v>
      </c>
      <c r="B106" s="107"/>
      <c r="C106" s="90"/>
      <c r="D106" s="111"/>
      <c r="E106" s="109"/>
      <c r="F106" s="109"/>
      <c r="G106" s="109"/>
      <c r="H106" s="109"/>
      <c r="I106" s="109"/>
      <c r="J106" s="114"/>
      <c r="K106" s="109"/>
    </row>
    <row r="107" spans="1:11" s="101" customFormat="1" ht="18" customHeight="1" x14ac:dyDescent="0.3">
      <c r="A107" s="107" t="s">
        <v>77</v>
      </c>
      <c r="B107" s="107"/>
      <c r="C107" s="90"/>
      <c r="D107" s="111"/>
      <c r="E107" s="109">
        <v>-19288873</v>
      </c>
      <c r="F107" s="109"/>
      <c r="G107" s="109">
        <v>-8269926</v>
      </c>
      <c r="H107" s="109"/>
      <c r="I107" s="109">
        <v>0</v>
      </c>
      <c r="J107" s="114"/>
      <c r="K107" s="109">
        <v>0</v>
      </c>
    </row>
    <row r="108" spans="1:11" s="101" customFormat="1" ht="18" customHeight="1" x14ac:dyDescent="0.3">
      <c r="A108" s="107" t="s">
        <v>86</v>
      </c>
      <c r="B108" s="107"/>
      <c r="C108" s="86">
        <v>7</v>
      </c>
      <c r="D108" s="111"/>
      <c r="E108" s="109">
        <v>10150000</v>
      </c>
      <c r="F108" s="109"/>
      <c r="G108" s="109">
        <v>30000000</v>
      </c>
      <c r="H108" s="109"/>
      <c r="I108" s="109">
        <v>0</v>
      </c>
      <c r="J108" s="114"/>
      <c r="K108" s="109">
        <v>30000000</v>
      </c>
    </row>
    <row r="109" spans="1:11" s="101" customFormat="1" ht="18" customHeight="1" x14ac:dyDescent="0.3">
      <c r="A109" s="107" t="s">
        <v>400</v>
      </c>
      <c r="B109" s="107"/>
      <c r="C109" s="90">
        <v>7</v>
      </c>
      <c r="D109" s="111"/>
      <c r="E109" s="109">
        <v>-17435204</v>
      </c>
      <c r="F109" s="109"/>
      <c r="G109" s="109">
        <v>-11950000</v>
      </c>
      <c r="H109" s="109"/>
      <c r="I109" s="109">
        <v>-7600000</v>
      </c>
      <c r="J109" s="114"/>
      <c r="K109" s="109">
        <v>0</v>
      </c>
    </row>
    <row r="110" spans="1:11" s="101" customFormat="1" ht="18" customHeight="1" x14ac:dyDescent="0.3">
      <c r="A110" s="107" t="s">
        <v>355</v>
      </c>
      <c r="B110" s="107"/>
      <c r="C110" s="90"/>
      <c r="D110" s="111"/>
      <c r="E110" s="109"/>
      <c r="F110" s="109"/>
      <c r="G110" s="109"/>
      <c r="H110" s="109"/>
      <c r="I110" s="109"/>
      <c r="J110" s="114"/>
      <c r="K110" s="109"/>
    </row>
    <row r="111" spans="1:11" s="101" customFormat="1" ht="18" customHeight="1" x14ac:dyDescent="0.3">
      <c r="A111" s="107" t="s">
        <v>356</v>
      </c>
      <c r="B111" s="107"/>
      <c r="C111" s="90">
        <v>8</v>
      </c>
      <c r="D111" s="111"/>
      <c r="E111" s="109">
        <v>15000000</v>
      </c>
      <c r="F111" s="109"/>
      <c r="G111" s="109">
        <v>0</v>
      </c>
      <c r="H111" s="109"/>
      <c r="I111" s="109">
        <v>15000000</v>
      </c>
      <c r="J111" s="114"/>
      <c r="K111" s="109">
        <v>0</v>
      </c>
    </row>
    <row r="112" spans="1:11" s="101" customFormat="1" ht="18" customHeight="1" x14ac:dyDescent="0.3">
      <c r="A112" s="107" t="s">
        <v>357</v>
      </c>
      <c r="B112" s="107"/>
      <c r="C112" s="90">
        <v>8</v>
      </c>
      <c r="D112" s="111"/>
      <c r="E112" s="109">
        <v>-15000000</v>
      </c>
      <c r="F112" s="109"/>
      <c r="G112" s="109">
        <v>0</v>
      </c>
      <c r="H112" s="109"/>
      <c r="I112" s="109">
        <v>-15000000</v>
      </c>
      <c r="J112" s="114"/>
      <c r="K112" s="109">
        <v>0</v>
      </c>
    </row>
    <row r="113" spans="1:11" s="101" customFormat="1" ht="18" customHeight="1" x14ac:dyDescent="0.3">
      <c r="A113" s="113" t="s">
        <v>210</v>
      </c>
      <c r="B113" s="107"/>
      <c r="C113" s="90"/>
      <c r="D113" s="111"/>
      <c r="E113" s="112">
        <v>-157366</v>
      </c>
      <c r="F113" s="109"/>
      <c r="G113" s="112">
        <v>-61447</v>
      </c>
      <c r="H113" s="109"/>
      <c r="I113" s="114">
        <v>-92113</v>
      </c>
      <c r="J113" s="109"/>
      <c r="K113" s="114">
        <v>-16358</v>
      </c>
    </row>
    <row r="114" spans="1:11" s="95" customFormat="1" ht="18" customHeight="1" x14ac:dyDescent="0.3">
      <c r="A114" s="107" t="s">
        <v>71</v>
      </c>
      <c r="B114" s="107"/>
      <c r="C114" s="90"/>
      <c r="D114" s="111"/>
      <c r="E114" s="112">
        <v>-9424098</v>
      </c>
      <c r="F114" s="109"/>
      <c r="G114" s="112">
        <v>-7328401</v>
      </c>
      <c r="H114" s="109"/>
      <c r="I114" s="114">
        <v>-2908415</v>
      </c>
      <c r="J114" s="109"/>
      <c r="K114" s="114">
        <v>-2572353</v>
      </c>
    </row>
    <row r="115" spans="1:11" s="95" customFormat="1" ht="18" customHeight="1" x14ac:dyDescent="0.3">
      <c r="A115" s="113" t="s">
        <v>319</v>
      </c>
      <c r="B115" s="107"/>
      <c r="C115" s="90"/>
      <c r="D115" s="111"/>
      <c r="E115" s="112">
        <v>-244738</v>
      </c>
      <c r="F115" s="109"/>
      <c r="G115" s="112">
        <v>-97711</v>
      </c>
      <c r="H115" s="109"/>
      <c r="I115" s="114">
        <v>0</v>
      </c>
      <c r="J115" s="114"/>
      <c r="K115" s="114">
        <v>0</v>
      </c>
    </row>
    <row r="116" spans="1:11" s="95" customFormat="1" ht="18" customHeight="1" x14ac:dyDescent="0.3">
      <c r="A116" s="113" t="s">
        <v>236</v>
      </c>
      <c r="B116" s="107"/>
      <c r="C116" s="90"/>
      <c r="D116" s="111"/>
      <c r="E116" s="109"/>
      <c r="G116" s="109"/>
      <c r="H116" s="109"/>
      <c r="J116" s="109"/>
    </row>
    <row r="117" spans="1:11" s="95" customFormat="1" ht="18" customHeight="1" x14ac:dyDescent="0.3">
      <c r="A117" s="113" t="s">
        <v>414</v>
      </c>
      <c r="B117" s="107"/>
      <c r="C117" s="90"/>
      <c r="D117" s="111"/>
      <c r="E117" s="112">
        <v>-1983844</v>
      </c>
      <c r="F117" s="109"/>
      <c r="G117" s="112">
        <v>-4792007</v>
      </c>
      <c r="H117" s="109"/>
      <c r="I117" s="114">
        <v>-2101671</v>
      </c>
      <c r="J117" s="109"/>
      <c r="K117" s="114">
        <v>-5047707</v>
      </c>
    </row>
    <row r="118" spans="1:11" s="95" customFormat="1" ht="18" customHeight="1" x14ac:dyDescent="0.3">
      <c r="A118" s="113" t="s">
        <v>188</v>
      </c>
      <c r="B118" s="107"/>
      <c r="C118" s="90"/>
      <c r="D118" s="111"/>
      <c r="E118" s="112">
        <v>0</v>
      </c>
      <c r="F118" s="109"/>
      <c r="G118" s="112">
        <v>52848</v>
      </c>
      <c r="H118" s="109"/>
      <c r="I118" s="114">
        <v>0</v>
      </c>
      <c r="J118" s="109"/>
      <c r="K118" s="114">
        <v>0</v>
      </c>
    </row>
    <row r="119" spans="1:11" s="95" customFormat="1" ht="18" customHeight="1" x14ac:dyDescent="0.3">
      <c r="A119" s="113" t="s">
        <v>369</v>
      </c>
      <c r="B119" s="67"/>
      <c r="C119" s="90">
        <v>4</v>
      </c>
      <c r="D119" s="111"/>
      <c r="E119" s="129">
        <v>-29789410</v>
      </c>
      <c r="F119" s="109"/>
      <c r="G119" s="129">
        <v>-3729</v>
      </c>
      <c r="H119" s="109"/>
      <c r="I119" s="120">
        <v>0</v>
      </c>
      <c r="J119" s="109"/>
      <c r="K119" s="120">
        <v>0</v>
      </c>
    </row>
    <row r="120" spans="1:11" s="101" customFormat="1" ht="18" customHeight="1" x14ac:dyDescent="0.3">
      <c r="A120" s="130" t="s">
        <v>368</v>
      </c>
      <c r="C120" s="95"/>
      <c r="D120" s="95"/>
      <c r="E120" s="131">
        <f>SUM(E95:E119)</f>
        <v>-18797188</v>
      </c>
      <c r="F120" s="109"/>
      <c r="G120" s="131">
        <f>SUM(G95:G119)</f>
        <v>-24836400</v>
      </c>
      <c r="H120" s="126"/>
      <c r="I120" s="131">
        <f>SUM(I95:I119)</f>
        <v>-1663114</v>
      </c>
      <c r="J120" s="109"/>
      <c r="K120" s="131">
        <f>SUM(K95:K119)</f>
        <v>-7415842</v>
      </c>
    </row>
    <row r="121" spans="1:11" s="95" customFormat="1" ht="18" customHeight="1" x14ac:dyDescent="0.3">
      <c r="A121" s="107"/>
      <c r="B121" s="107"/>
      <c r="C121" s="90"/>
      <c r="D121" s="111"/>
      <c r="E121" s="109"/>
      <c r="F121" s="109"/>
      <c r="G121" s="109"/>
      <c r="H121" s="109"/>
      <c r="I121" s="109"/>
      <c r="J121" s="109"/>
      <c r="K121" s="109"/>
    </row>
    <row r="122" spans="1:11" s="95" customFormat="1" ht="18" customHeight="1" x14ac:dyDescent="0.3">
      <c r="A122" s="67" t="s">
        <v>377</v>
      </c>
      <c r="B122" s="64"/>
      <c r="C122" s="62"/>
      <c r="D122" s="132"/>
      <c r="E122" s="133"/>
      <c r="F122" s="133"/>
      <c r="G122" s="133"/>
      <c r="H122" s="133"/>
      <c r="I122" s="133"/>
      <c r="J122" s="133"/>
      <c r="K122" s="133"/>
    </row>
    <row r="123" spans="1:11" s="95" customFormat="1" ht="18" customHeight="1" x14ac:dyDescent="0.3">
      <c r="A123" s="67" t="s">
        <v>378</v>
      </c>
      <c r="B123" s="118"/>
      <c r="C123" s="62"/>
      <c r="D123" s="132"/>
      <c r="E123" s="133">
        <f>E65+E85+E120</f>
        <v>-11792080</v>
      </c>
      <c r="F123" s="133"/>
      <c r="G123" s="133">
        <f>G65+G85+G120</f>
        <v>-15111771</v>
      </c>
      <c r="H123" s="133"/>
      <c r="I123" s="133">
        <f>I65+I85+I120</f>
        <v>-230080</v>
      </c>
      <c r="J123" s="133"/>
      <c r="K123" s="133">
        <f>K65+K85+K120</f>
        <v>3039918</v>
      </c>
    </row>
    <row r="124" spans="1:11" s="95" customFormat="1" ht="18" customHeight="1" x14ac:dyDescent="0.3">
      <c r="A124" s="67" t="s">
        <v>379</v>
      </c>
      <c r="B124" s="118"/>
      <c r="C124" s="62"/>
      <c r="D124" s="132"/>
      <c r="E124" s="133"/>
      <c r="F124" s="133"/>
      <c r="G124" s="133"/>
      <c r="H124" s="133"/>
      <c r="I124" s="133"/>
      <c r="J124" s="133"/>
      <c r="K124" s="133"/>
    </row>
    <row r="125" spans="1:11" s="95" customFormat="1" ht="18" customHeight="1" x14ac:dyDescent="0.3">
      <c r="A125" s="67" t="s">
        <v>224</v>
      </c>
      <c r="B125" s="118"/>
      <c r="C125" s="62"/>
      <c r="D125" s="132"/>
      <c r="E125" s="134">
        <v>1175999</v>
      </c>
      <c r="F125" s="133"/>
      <c r="G125" s="134">
        <v>1810515</v>
      </c>
      <c r="H125" s="133"/>
      <c r="I125" s="135">
        <v>94</v>
      </c>
      <c r="J125" s="133"/>
      <c r="K125" s="135">
        <v>100</v>
      </c>
    </row>
    <row r="126" spans="1:11" s="95" customFormat="1" ht="18" customHeight="1" x14ac:dyDescent="0.3">
      <c r="A126" s="64" t="s">
        <v>223</v>
      </c>
      <c r="B126" s="118"/>
      <c r="C126" s="62"/>
      <c r="D126" s="132"/>
      <c r="E126" s="133"/>
      <c r="F126" s="133"/>
      <c r="G126" s="133"/>
      <c r="H126" s="133"/>
      <c r="I126" s="136"/>
      <c r="J126" s="133"/>
      <c r="K126" s="136"/>
    </row>
    <row r="127" spans="1:11" s="95" customFormat="1" ht="21.25" customHeight="1" x14ac:dyDescent="0.3">
      <c r="A127" s="82" t="s">
        <v>224</v>
      </c>
      <c r="B127" s="82"/>
      <c r="C127" s="137"/>
      <c r="D127" s="137"/>
      <c r="E127" s="71">
        <f>SUM(E123,E125)</f>
        <v>-10616081</v>
      </c>
      <c r="F127" s="137"/>
      <c r="G127" s="71">
        <f>SUM(G123,G125)</f>
        <v>-13301256</v>
      </c>
      <c r="H127" s="137"/>
      <c r="I127" s="137">
        <f>SUM(I123,I125)</f>
        <v>-229986</v>
      </c>
      <c r="J127" s="137"/>
      <c r="K127" s="137">
        <f>SUM(K123,K125)</f>
        <v>3040018</v>
      </c>
    </row>
    <row r="128" spans="1:11" s="95" customFormat="1" ht="22" customHeight="1" x14ac:dyDescent="0.3">
      <c r="A128" s="66" t="s">
        <v>237</v>
      </c>
      <c r="B128" s="118"/>
      <c r="C128" s="62"/>
      <c r="D128" s="132"/>
      <c r="E128" s="134">
        <v>35285883</v>
      </c>
      <c r="F128" s="133"/>
      <c r="G128" s="134">
        <v>54406515</v>
      </c>
      <c r="H128" s="133"/>
      <c r="I128" s="135">
        <v>2678546</v>
      </c>
      <c r="J128" s="133"/>
      <c r="K128" s="135">
        <v>2812094</v>
      </c>
    </row>
    <row r="129" spans="1:11" s="95" customFormat="1" ht="20.25" customHeight="1" thickBot="1" x14ac:dyDescent="0.35">
      <c r="A129" s="65" t="s">
        <v>238</v>
      </c>
      <c r="B129" s="64"/>
      <c r="C129" s="79"/>
      <c r="D129" s="91"/>
      <c r="E129" s="70">
        <f>SUM(E127,E128)</f>
        <v>24669802</v>
      </c>
      <c r="F129" s="71"/>
      <c r="G129" s="70">
        <f>SUM(G127,G128)</f>
        <v>41105259</v>
      </c>
      <c r="H129" s="71"/>
      <c r="I129" s="70">
        <f>SUM(I127,I128)</f>
        <v>2448560</v>
      </c>
      <c r="J129" s="71"/>
      <c r="K129" s="70">
        <f>SUM(K127,K128)</f>
        <v>5852112</v>
      </c>
    </row>
    <row r="130" spans="1:11" s="95" customFormat="1" ht="19.5" customHeight="1" thickTop="1" x14ac:dyDescent="0.3">
      <c r="A130" s="107"/>
      <c r="B130" s="107"/>
      <c r="C130" s="90"/>
      <c r="D130" s="111"/>
      <c r="E130" s="109"/>
      <c r="F130" s="109"/>
      <c r="G130" s="109"/>
      <c r="H130" s="109"/>
      <c r="I130" s="109"/>
      <c r="J130" s="109"/>
      <c r="K130" s="109"/>
    </row>
    <row r="131" spans="1:11" s="95" customFormat="1" ht="17.5" x14ac:dyDescent="0.3">
      <c r="A131" s="88" t="s">
        <v>24</v>
      </c>
      <c r="B131" s="88"/>
      <c r="C131" s="90"/>
      <c r="D131" s="111"/>
      <c r="E131" s="109"/>
      <c r="F131" s="109"/>
      <c r="G131" s="109"/>
      <c r="H131" s="109"/>
      <c r="I131" s="109"/>
      <c r="J131" s="109"/>
      <c r="K131" s="109"/>
    </row>
    <row r="132" spans="1:11" s="95" customFormat="1" ht="17.5" x14ac:dyDescent="0.3">
      <c r="A132" s="88" t="s">
        <v>25</v>
      </c>
      <c r="B132" s="88"/>
      <c r="C132" s="90"/>
      <c r="D132" s="111"/>
      <c r="E132" s="109"/>
      <c r="F132" s="109"/>
      <c r="G132" s="109"/>
      <c r="H132" s="109"/>
      <c r="I132" s="109"/>
      <c r="J132" s="109"/>
      <c r="K132" s="109"/>
    </row>
    <row r="133" spans="1:11" s="95" customFormat="1" ht="15" x14ac:dyDescent="0.3">
      <c r="A133" s="96" t="s">
        <v>165</v>
      </c>
      <c r="B133" s="96"/>
      <c r="C133" s="90"/>
      <c r="D133" s="97"/>
      <c r="E133" s="97"/>
      <c r="F133" s="97"/>
      <c r="G133" s="97"/>
      <c r="H133" s="97"/>
      <c r="I133" s="97"/>
      <c r="J133" s="97"/>
      <c r="K133" s="97"/>
    </row>
    <row r="134" spans="1:11" s="95" customFormat="1" x14ac:dyDescent="0.3">
      <c r="A134" s="89"/>
      <c r="B134" s="89"/>
      <c r="C134" s="90"/>
      <c r="D134" s="97"/>
      <c r="E134" s="97"/>
      <c r="F134" s="97"/>
      <c r="G134" s="97"/>
      <c r="H134" s="97"/>
      <c r="I134" s="98"/>
      <c r="J134" s="75"/>
      <c r="K134" s="99" t="s">
        <v>89</v>
      </c>
    </row>
    <row r="135" spans="1:11" s="95" customFormat="1" x14ac:dyDescent="0.3">
      <c r="A135" s="89"/>
      <c r="B135" s="89"/>
      <c r="C135" s="90"/>
      <c r="D135" s="97"/>
      <c r="E135" s="371" t="s">
        <v>0</v>
      </c>
      <c r="F135" s="371"/>
      <c r="G135" s="371"/>
      <c r="H135" s="100"/>
      <c r="I135" s="371" t="s">
        <v>36</v>
      </c>
      <c r="J135" s="371"/>
      <c r="K135" s="371"/>
    </row>
    <row r="136" spans="1:11" s="101" customFormat="1" x14ac:dyDescent="0.3">
      <c r="A136" s="89"/>
      <c r="B136" s="89"/>
      <c r="C136" s="90"/>
      <c r="D136" s="97"/>
      <c r="E136" s="364" t="s">
        <v>7</v>
      </c>
      <c r="F136" s="364"/>
      <c r="G136" s="364"/>
      <c r="H136" s="100"/>
      <c r="I136" s="364" t="s">
        <v>7</v>
      </c>
      <c r="J136" s="364"/>
      <c r="K136" s="364"/>
    </row>
    <row r="137" spans="1:11" s="101" customFormat="1" x14ac:dyDescent="0.3">
      <c r="A137" s="89"/>
      <c r="B137" s="89"/>
      <c r="C137" s="90"/>
      <c r="D137" s="97"/>
      <c r="E137" s="368" t="s">
        <v>213</v>
      </c>
      <c r="F137" s="368"/>
      <c r="G137" s="368"/>
      <c r="H137" s="102"/>
      <c r="I137" s="368" t="s">
        <v>213</v>
      </c>
      <c r="J137" s="368"/>
      <c r="K137" s="368"/>
    </row>
    <row r="138" spans="1:11" s="101" customFormat="1" x14ac:dyDescent="0.3">
      <c r="A138" s="89"/>
      <c r="B138" s="89"/>
      <c r="C138" s="103"/>
      <c r="D138" s="97"/>
      <c r="E138" s="369" t="s">
        <v>212</v>
      </c>
      <c r="F138" s="370"/>
      <c r="G138" s="370"/>
      <c r="H138" s="102"/>
      <c r="I138" s="369" t="s">
        <v>212</v>
      </c>
      <c r="J138" s="370"/>
      <c r="K138" s="370"/>
    </row>
    <row r="139" spans="1:11" s="101" customFormat="1" x14ac:dyDescent="0.3">
      <c r="A139" s="89"/>
      <c r="B139" s="89"/>
      <c r="C139" s="90"/>
      <c r="D139" s="97"/>
      <c r="E139" s="104" t="s">
        <v>343</v>
      </c>
      <c r="F139" s="105"/>
      <c r="G139" s="104" t="s">
        <v>289</v>
      </c>
      <c r="H139" s="105"/>
      <c r="I139" s="104" t="s">
        <v>343</v>
      </c>
      <c r="J139" s="105"/>
      <c r="K139" s="104" t="s">
        <v>289</v>
      </c>
    </row>
    <row r="140" spans="1:11" s="95" customFormat="1" ht="18" customHeight="1" x14ac:dyDescent="0.3">
      <c r="A140" s="127" t="s">
        <v>222</v>
      </c>
      <c r="B140" s="127"/>
      <c r="C140" s="90"/>
      <c r="D140" s="111"/>
      <c r="E140" s="138"/>
      <c r="F140" s="138"/>
      <c r="G140" s="138"/>
      <c r="H140" s="138"/>
      <c r="I140" s="138"/>
      <c r="J140" s="138"/>
      <c r="K140" s="138"/>
    </row>
    <row r="141" spans="1:11" s="95" customFormat="1" ht="18" customHeight="1" x14ac:dyDescent="0.3">
      <c r="A141" s="127" t="s">
        <v>221</v>
      </c>
      <c r="B141" s="127"/>
      <c r="C141" s="90"/>
      <c r="D141" s="111"/>
      <c r="E141" s="138"/>
      <c r="F141" s="138"/>
      <c r="G141" s="138"/>
      <c r="H141" s="138"/>
      <c r="I141" s="138"/>
      <c r="J141" s="138"/>
      <c r="K141" s="138"/>
    </row>
    <row r="142" spans="1:11" s="95" customFormat="1" ht="18" customHeight="1" x14ac:dyDescent="0.3">
      <c r="A142" s="139" t="s">
        <v>139</v>
      </c>
      <c r="B142" s="130" t="s">
        <v>1</v>
      </c>
      <c r="C142" s="90"/>
      <c r="D142" s="111"/>
      <c r="E142" s="138"/>
      <c r="F142" s="138"/>
      <c r="G142" s="138"/>
      <c r="H142" s="138"/>
      <c r="I142" s="138"/>
      <c r="J142" s="138"/>
      <c r="K142" s="138"/>
    </row>
    <row r="143" spans="1:11" s="95" customFormat="1" ht="18" customHeight="1" x14ac:dyDescent="0.3">
      <c r="B143" s="63" t="s">
        <v>140</v>
      </c>
      <c r="C143" s="90"/>
      <c r="D143" s="111"/>
      <c r="E143" s="112"/>
      <c r="F143" s="112"/>
      <c r="G143" s="112"/>
      <c r="H143" s="112"/>
      <c r="I143" s="112"/>
      <c r="J143" s="112"/>
      <c r="K143" s="112"/>
    </row>
    <row r="144" spans="1:11" s="95" customFormat="1" ht="18" customHeight="1" x14ac:dyDescent="0.3">
      <c r="B144" s="107" t="s">
        <v>1</v>
      </c>
      <c r="C144" s="90"/>
      <c r="D144" s="111"/>
      <c r="E144" s="140">
        <v>26842628</v>
      </c>
      <c r="F144" s="109"/>
      <c r="G144" s="140">
        <v>43067257</v>
      </c>
      <c r="H144" s="109"/>
      <c r="I144" s="303">
        <v>2448560</v>
      </c>
      <c r="J144" s="109"/>
      <c r="K144" s="140">
        <v>5852112</v>
      </c>
    </row>
    <row r="145" spans="1:11" s="95" customFormat="1" ht="18" customHeight="1" x14ac:dyDescent="0.3">
      <c r="B145" s="107" t="s">
        <v>190</v>
      </c>
      <c r="C145" s="90"/>
      <c r="D145" s="111"/>
      <c r="E145" s="140">
        <v>-2172826</v>
      </c>
      <c r="F145" s="109"/>
      <c r="G145" s="140">
        <v>-1961998</v>
      </c>
      <c r="H145" s="109"/>
      <c r="I145" s="114">
        <v>0</v>
      </c>
      <c r="J145" s="109"/>
      <c r="K145" s="114">
        <v>0</v>
      </c>
    </row>
    <row r="146" spans="1:11" s="95" customFormat="1" ht="18" customHeight="1" thickBot="1" x14ac:dyDescent="0.35">
      <c r="A146" s="65"/>
      <c r="B146" s="64" t="s">
        <v>141</v>
      </c>
      <c r="C146" s="79"/>
      <c r="D146" s="91"/>
      <c r="E146" s="70">
        <f>SUM(E144:E145)</f>
        <v>24669802</v>
      </c>
      <c r="F146" s="71"/>
      <c r="G146" s="70">
        <f>SUM(G144:G145)</f>
        <v>41105259</v>
      </c>
      <c r="H146" s="71"/>
      <c r="I146" s="70">
        <f>SUM(I144:I145)</f>
        <v>2448560</v>
      </c>
      <c r="J146" s="71"/>
      <c r="K146" s="70">
        <f>SUM(K144:K145)</f>
        <v>5852112</v>
      </c>
    </row>
    <row r="147" spans="1:11" s="101" customFormat="1" ht="10.5" customHeight="1" thickTop="1" x14ac:dyDescent="0.3">
      <c r="D147" s="95"/>
      <c r="F147" s="95"/>
      <c r="H147" s="95"/>
      <c r="J147" s="95"/>
    </row>
    <row r="148" spans="1:11" ht="18" customHeight="1" x14ac:dyDescent="0.3">
      <c r="A148" s="139" t="s">
        <v>142</v>
      </c>
      <c r="B148" s="139" t="s">
        <v>280</v>
      </c>
      <c r="D148" s="95"/>
      <c r="E148" s="95"/>
      <c r="F148" s="95"/>
      <c r="G148" s="95"/>
      <c r="H148" s="95"/>
      <c r="I148" s="95"/>
      <c r="J148" s="95"/>
      <c r="K148" s="95"/>
    </row>
    <row r="149" spans="1:11" s="101" customFormat="1" ht="9.75" customHeight="1" x14ac:dyDescent="0.3">
      <c r="D149" s="95"/>
      <c r="F149" s="95"/>
      <c r="H149" s="95"/>
      <c r="J149" s="95"/>
    </row>
    <row r="150" spans="1:11" s="72" customFormat="1" ht="18" customHeight="1" x14ac:dyDescent="0.3">
      <c r="B150" s="215" t="s">
        <v>405</v>
      </c>
      <c r="C150" s="211"/>
      <c r="D150" s="211"/>
      <c r="E150" s="211"/>
      <c r="F150" s="211"/>
      <c r="G150" s="211"/>
      <c r="H150" s="211"/>
      <c r="I150" s="211"/>
    </row>
    <row r="151" spans="1:11" s="72" customFormat="1" ht="18" customHeight="1" x14ac:dyDescent="0.3">
      <c r="B151" s="80" t="s">
        <v>401</v>
      </c>
      <c r="C151" s="62"/>
      <c r="D151" s="68"/>
      <c r="E151" s="112"/>
      <c r="F151" s="112"/>
      <c r="G151" s="112"/>
      <c r="H151" s="112"/>
      <c r="I151" s="112"/>
      <c r="J151" s="112"/>
      <c r="K151" s="112"/>
    </row>
    <row r="152" spans="1:11" s="101" customFormat="1" ht="9.75" customHeight="1" x14ac:dyDescent="0.3">
      <c r="D152" s="95"/>
      <c r="F152" s="95"/>
      <c r="H152" s="95"/>
      <c r="J152" s="95"/>
    </row>
    <row r="153" spans="1:11" ht="18" customHeight="1" x14ac:dyDescent="0.3">
      <c r="B153" s="84" t="s">
        <v>410</v>
      </c>
    </row>
    <row r="154" spans="1:11" ht="18" customHeight="1" x14ac:dyDescent="0.3">
      <c r="B154" s="84" t="s">
        <v>409</v>
      </c>
    </row>
    <row r="155" spans="1:11" s="101" customFormat="1" ht="9.75" customHeight="1" x14ac:dyDescent="0.3">
      <c r="D155" s="95"/>
      <c r="F155" s="95"/>
      <c r="H155" s="95"/>
      <c r="J155" s="95"/>
    </row>
    <row r="156" spans="1:11" s="213" customFormat="1" ht="18" customHeight="1" x14ac:dyDescent="0.3">
      <c r="A156" s="78"/>
      <c r="B156" s="78" t="s">
        <v>406</v>
      </c>
      <c r="C156" s="77"/>
      <c r="D156" s="72"/>
      <c r="E156" s="66"/>
      <c r="F156" s="72"/>
      <c r="G156" s="66"/>
      <c r="H156" s="72"/>
      <c r="I156" s="66"/>
      <c r="J156" s="212"/>
    </row>
    <row r="157" spans="1:11" s="213" customFormat="1" ht="18" customHeight="1" x14ac:dyDescent="0.3">
      <c r="A157" s="78"/>
      <c r="B157" s="78" t="s">
        <v>413</v>
      </c>
      <c r="C157" s="77"/>
      <c r="D157" s="72"/>
      <c r="E157" s="66"/>
      <c r="F157" s="72"/>
      <c r="G157" s="66"/>
      <c r="H157" s="72"/>
      <c r="I157" s="66"/>
      <c r="J157" s="212"/>
    </row>
    <row r="158" spans="1:11" s="213" customFormat="1" ht="18" customHeight="1" x14ac:dyDescent="0.3">
      <c r="A158" s="78"/>
      <c r="B158" s="78" t="s">
        <v>404</v>
      </c>
      <c r="C158" s="77"/>
      <c r="D158" s="72"/>
      <c r="E158" s="66"/>
      <c r="F158" s="72"/>
      <c r="G158" s="66"/>
      <c r="H158" s="72"/>
      <c r="I158" s="66"/>
      <c r="J158" s="212"/>
    </row>
    <row r="159" spans="1:11" s="101" customFormat="1" ht="9.75" customHeight="1" x14ac:dyDescent="0.3">
      <c r="D159" s="95"/>
      <c r="F159" s="95"/>
      <c r="H159" s="95"/>
      <c r="J159" s="95"/>
    </row>
    <row r="160" spans="1:11" s="213" customFormat="1" ht="18" customHeight="1" x14ac:dyDescent="0.3">
      <c r="A160" s="78"/>
      <c r="B160" s="78" t="s">
        <v>411</v>
      </c>
      <c r="C160" s="77"/>
      <c r="D160" s="72"/>
      <c r="E160" s="66"/>
      <c r="F160" s="72"/>
      <c r="G160" s="66"/>
      <c r="H160" s="72"/>
      <c r="I160" s="66"/>
      <c r="J160" s="212"/>
    </row>
    <row r="161" spans="1:10" s="213" customFormat="1" ht="18" customHeight="1" x14ac:dyDescent="0.3">
      <c r="A161" s="78"/>
      <c r="B161" s="78" t="s">
        <v>415</v>
      </c>
      <c r="C161" s="77"/>
      <c r="D161" s="72"/>
      <c r="E161" s="66"/>
      <c r="F161" s="72"/>
      <c r="G161" s="66"/>
      <c r="H161" s="72"/>
      <c r="I161" s="66"/>
      <c r="J161" s="212"/>
    </row>
    <row r="162" spans="1:10" s="101" customFormat="1" ht="9.75" customHeight="1" x14ac:dyDescent="0.3">
      <c r="D162" s="95"/>
      <c r="F162" s="95"/>
      <c r="H162" s="95"/>
      <c r="J162" s="95"/>
    </row>
    <row r="163" spans="1:10" s="213" customFormat="1" ht="18" customHeight="1" x14ac:dyDescent="0.3">
      <c r="A163" s="78"/>
      <c r="B163" s="78" t="s">
        <v>407</v>
      </c>
      <c r="C163" s="77"/>
      <c r="D163" s="72"/>
      <c r="E163" s="66"/>
      <c r="F163" s="72"/>
      <c r="G163" s="66"/>
      <c r="H163" s="72"/>
      <c r="I163" s="66"/>
      <c r="J163" s="212"/>
    </row>
    <row r="164" spans="1:10" ht="18" customHeight="1" x14ac:dyDescent="0.3">
      <c r="B164" s="142" t="s">
        <v>412</v>
      </c>
      <c r="G164" s="213"/>
    </row>
    <row r="165" spans="1:10" ht="18" customHeight="1" x14ac:dyDescent="0.3">
      <c r="B165" s="142" t="s">
        <v>408</v>
      </c>
      <c r="E165" s="101"/>
    </row>
    <row r="166" spans="1:10" ht="18" customHeight="1" x14ac:dyDescent="0.3">
      <c r="B166" s="142"/>
    </row>
    <row r="167" spans="1:10" s="101" customFormat="1" ht="9.75" customHeight="1" x14ac:dyDescent="0.3">
      <c r="D167" s="95"/>
      <c r="F167" s="95"/>
      <c r="H167" s="95"/>
      <c r="J167" s="95"/>
    </row>
  </sheetData>
  <mergeCells count="34">
    <mergeCell ref="E5:G5"/>
    <mergeCell ref="I5:K5"/>
    <mergeCell ref="E6:G6"/>
    <mergeCell ref="I6:K6"/>
    <mergeCell ref="E7:G7"/>
    <mergeCell ref="I7:K7"/>
    <mergeCell ref="E8:G8"/>
    <mergeCell ref="I8:K8"/>
    <mergeCell ref="A10:D10"/>
    <mergeCell ref="E47:G47"/>
    <mergeCell ref="I47:K47"/>
    <mergeCell ref="E48:G48"/>
    <mergeCell ref="I48:K48"/>
    <mergeCell ref="E49:G49"/>
    <mergeCell ref="I49:K49"/>
    <mergeCell ref="E50:G50"/>
    <mergeCell ref="I50:K50"/>
    <mergeCell ref="A52:E52"/>
    <mergeCell ref="E90:G90"/>
    <mergeCell ref="I90:K90"/>
    <mergeCell ref="E91:G91"/>
    <mergeCell ref="I91:K91"/>
    <mergeCell ref="E92:G92"/>
    <mergeCell ref="I92:K92"/>
    <mergeCell ref="E93:G93"/>
    <mergeCell ref="I93:K93"/>
    <mergeCell ref="E138:G138"/>
    <mergeCell ref="I138:K138"/>
    <mergeCell ref="E135:G135"/>
    <mergeCell ref="I135:K135"/>
    <mergeCell ref="E136:G136"/>
    <mergeCell ref="I136:K136"/>
    <mergeCell ref="E137:G137"/>
    <mergeCell ref="I137:K137"/>
  </mergeCells>
  <pageMargins left="0.7" right="0.8" top="0.48" bottom="0.5" header="0.5" footer="0.5"/>
  <pageSetup paperSize="9" scale="80" firstPageNumber="14" orientation="portrait" useFirstPageNumber="1" r:id="rId1"/>
  <headerFooter>
    <oddFooter>&amp;L The accompanying notes are an integral part of these financial statements.
&amp;C&amp;P</oddFooter>
  </headerFooter>
  <rowBreaks count="3" manualBreakCount="3">
    <brk id="42" max="16383" man="1"/>
    <brk id="85" max="16383" man="1"/>
    <brk id="13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85"/>
  <sheetViews>
    <sheetView showGridLines="0" zoomScaleNormal="100" zoomScaleSheetLayoutView="85" zoomScalePageLayoutView="70" workbookViewId="0">
      <selection activeCell="I23" sqref="I23"/>
    </sheetView>
  </sheetViews>
  <sheetFormatPr defaultColWidth="9.1796875" defaultRowHeight="20.25" customHeight="1" x14ac:dyDescent="0.3"/>
  <cols>
    <col min="1" max="1" width="3.453125" style="47" customWidth="1"/>
    <col min="2" max="2" width="29.81640625" style="47" customWidth="1"/>
    <col min="3" max="3" width="4.1796875" style="39" customWidth="1"/>
    <col min="4" max="4" width="1.453125" style="28" customWidth="1"/>
    <col min="5" max="5" width="13.453125" style="28" customWidth="1"/>
    <col min="6" max="6" width="1.453125" style="28" customWidth="1"/>
    <col min="7" max="7" width="13.453125" style="28" customWidth="1"/>
    <col min="8" max="8" width="1.453125" style="37" customWidth="1"/>
    <col min="9" max="9" width="13.1796875" style="28" customWidth="1"/>
    <col min="10" max="10" width="1.453125" style="37" customWidth="1"/>
    <col min="11" max="11" width="13.1796875" style="28" customWidth="1"/>
    <col min="12" max="16384" width="9.1796875" style="28"/>
  </cols>
  <sheetData>
    <row r="1" spans="1:11" ht="20.25" customHeight="1" x14ac:dyDescent="0.35">
      <c r="A1" s="27" t="s">
        <v>24</v>
      </c>
      <c r="B1" s="27"/>
      <c r="C1" s="27"/>
      <c r="D1" s="27"/>
      <c r="E1" s="27"/>
      <c r="F1" s="27"/>
      <c r="G1" s="27"/>
      <c r="H1" s="1"/>
      <c r="I1" s="1"/>
      <c r="J1" s="1"/>
      <c r="K1" s="1"/>
    </row>
    <row r="2" spans="1:11" ht="20.25" customHeight="1" x14ac:dyDescent="0.35">
      <c r="A2" s="27" t="s">
        <v>25</v>
      </c>
      <c r="B2" s="27"/>
      <c r="C2" s="27"/>
      <c r="D2" s="27"/>
      <c r="E2" s="27"/>
      <c r="F2" s="27"/>
      <c r="G2" s="27"/>
      <c r="H2" s="1"/>
      <c r="I2" s="1"/>
      <c r="J2" s="1"/>
      <c r="K2" s="1"/>
    </row>
    <row r="3" spans="1:11" ht="20.25" customHeight="1" x14ac:dyDescent="0.35">
      <c r="A3" s="29" t="s">
        <v>130</v>
      </c>
      <c r="B3" s="29"/>
      <c r="C3" s="44"/>
      <c r="D3" s="45"/>
      <c r="E3" s="45"/>
      <c r="F3" s="45"/>
      <c r="G3" s="45"/>
      <c r="H3" s="1"/>
      <c r="I3" s="1"/>
      <c r="J3" s="1"/>
      <c r="K3" s="1"/>
    </row>
    <row r="4" spans="1:11" ht="20.25" customHeight="1" x14ac:dyDescent="0.3">
      <c r="A4" s="2"/>
      <c r="B4" s="2"/>
      <c r="C4" s="26"/>
      <c r="D4" s="1"/>
      <c r="E4" s="1"/>
      <c r="F4" s="1"/>
      <c r="G4" s="1"/>
      <c r="H4" s="1"/>
      <c r="I4" s="1"/>
      <c r="J4" s="1"/>
      <c r="K4" s="17" t="s">
        <v>89</v>
      </c>
    </row>
    <row r="5" spans="1:11" ht="20.25" customHeight="1" x14ac:dyDescent="0.3">
      <c r="A5" s="15"/>
      <c r="B5" s="15"/>
      <c r="C5" s="26"/>
      <c r="D5" s="1"/>
      <c r="E5" s="376" t="s">
        <v>0</v>
      </c>
      <c r="F5" s="376"/>
      <c r="G5" s="376"/>
      <c r="H5" s="30"/>
      <c r="I5" s="376" t="s">
        <v>36</v>
      </c>
      <c r="J5" s="376"/>
      <c r="K5" s="376"/>
    </row>
    <row r="6" spans="1:11" ht="20.25" customHeight="1" x14ac:dyDescent="0.3">
      <c r="A6" s="15"/>
      <c r="B6" s="15"/>
      <c r="C6" s="26"/>
      <c r="D6" s="1"/>
      <c r="E6" s="375" t="s">
        <v>7</v>
      </c>
      <c r="F6" s="375"/>
      <c r="G6" s="375"/>
      <c r="H6" s="30"/>
      <c r="I6" s="375" t="s">
        <v>7</v>
      </c>
      <c r="J6" s="375"/>
      <c r="K6" s="375"/>
    </row>
    <row r="7" spans="1:11" ht="20.25" customHeight="1" x14ac:dyDescent="0.3">
      <c r="A7" s="15"/>
      <c r="B7" s="15"/>
      <c r="C7" s="26"/>
      <c r="D7" s="1"/>
      <c r="E7" s="373" t="s">
        <v>132</v>
      </c>
      <c r="F7" s="373"/>
      <c r="G7" s="373"/>
      <c r="H7" s="31"/>
      <c r="I7" s="373" t="s">
        <v>132</v>
      </c>
      <c r="J7" s="373"/>
      <c r="K7" s="373"/>
    </row>
    <row r="8" spans="1:11" ht="20.25" customHeight="1" x14ac:dyDescent="0.3">
      <c r="A8" s="28"/>
      <c r="B8" s="28"/>
      <c r="C8" s="28"/>
      <c r="D8" s="1"/>
      <c r="E8" s="374" t="s">
        <v>88</v>
      </c>
      <c r="F8" s="374"/>
      <c r="G8" s="374"/>
      <c r="H8" s="31"/>
      <c r="I8" s="374" t="s">
        <v>88</v>
      </c>
      <c r="J8" s="374"/>
      <c r="K8" s="374"/>
    </row>
    <row r="9" spans="1:11" ht="20.25" customHeight="1" x14ac:dyDescent="0.3">
      <c r="A9" s="15"/>
      <c r="B9" s="15"/>
      <c r="C9" s="26" t="s">
        <v>37</v>
      </c>
      <c r="D9" s="1"/>
      <c r="E9" s="46" t="s">
        <v>161</v>
      </c>
      <c r="F9" s="31"/>
      <c r="G9" s="46" t="s">
        <v>145</v>
      </c>
      <c r="H9" s="31"/>
      <c r="I9" s="46" t="s">
        <v>161</v>
      </c>
      <c r="J9" s="31"/>
      <c r="K9" s="46" t="s">
        <v>145</v>
      </c>
    </row>
    <row r="10" spans="1:11" ht="20.25" customHeight="1" x14ac:dyDescent="0.3">
      <c r="A10" s="32" t="s">
        <v>107</v>
      </c>
      <c r="B10" s="32"/>
      <c r="C10" s="26"/>
      <c r="D10" s="33"/>
      <c r="E10" s="4"/>
      <c r="F10" s="4"/>
      <c r="G10" s="4"/>
      <c r="H10" s="4"/>
      <c r="I10" s="4"/>
      <c r="J10" s="4"/>
      <c r="K10" s="4"/>
    </row>
    <row r="11" spans="1:11" ht="20.25" customHeight="1" x14ac:dyDescent="0.3">
      <c r="A11" s="2" t="s">
        <v>45</v>
      </c>
      <c r="B11" s="2"/>
      <c r="C11" s="26">
        <v>3</v>
      </c>
      <c r="D11" s="33"/>
      <c r="E11" s="5">
        <v>105512574</v>
      </c>
      <c r="F11" s="5"/>
      <c r="G11" s="5">
        <v>96224274</v>
      </c>
      <c r="H11" s="5"/>
      <c r="I11" s="5">
        <v>6539585</v>
      </c>
      <c r="J11" s="5"/>
      <c r="K11" s="5">
        <v>5161254</v>
      </c>
    </row>
    <row r="12" spans="1:11" ht="20.25" customHeight="1" x14ac:dyDescent="0.3">
      <c r="A12" s="2" t="s">
        <v>22</v>
      </c>
      <c r="B12" s="2"/>
      <c r="C12" s="26"/>
      <c r="D12" s="33"/>
      <c r="E12" s="5">
        <v>133391</v>
      </c>
      <c r="F12" s="5"/>
      <c r="G12" s="5">
        <v>154711</v>
      </c>
      <c r="H12" s="5"/>
      <c r="I12" s="5">
        <v>1020677</v>
      </c>
      <c r="J12" s="5"/>
      <c r="K12" s="5">
        <v>729182</v>
      </c>
    </row>
    <row r="13" spans="1:11" ht="20.25" customHeight="1" x14ac:dyDescent="0.3">
      <c r="A13" s="19" t="s">
        <v>115</v>
      </c>
      <c r="B13" s="2"/>
      <c r="C13" s="26">
        <v>6</v>
      </c>
      <c r="D13" s="33"/>
      <c r="E13" s="14" t="s">
        <v>82</v>
      </c>
      <c r="F13" s="5"/>
      <c r="G13" s="14" t="s">
        <v>82</v>
      </c>
      <c r="H13" s="5"/>
      <c r="I13" s="5">
        <v>2025000</v>
      </c>
      <c r="J13" s="5"/>
      <c r="K13" s="5">
        <v>2925000</v>
      </c>
    </row>
    <row r="14" spans="1:11" ht="20.25" customHeight="1" x14ac:dyDescent="0.3">
      <c r="A14" s="19" t="s">
        <v>163</v>
      </c>
      <c r="B14" s="2"/>
      <c r="C14" s="26"/>
      <c r="D14" s="33"/>
      <c r="E14" s="14">
        <v>67415</v>
      </c>
      <c r="F14" s="5"/>
      <c r="G14" s="14" t="s">
        <v>82</v>
      </c>
      <c r="H14" s="5"/>
      <c r="I14" s="5">
        <v>104289</v>
      </c>
      <c r="J14" s="5"/>
      <c r="K14" s="14" t="s">
        <v>82</v>
      </c>
    </row>
    <row r="15" spans="1:11" ht="20.25" customHeight="1" x14ac:dyDescent="0.3">
      <c r="A15" s="19" t="s">
        <v>110</v>
      </c>
      <c r="B15" s="2"/>
      <c r="C15" s="26" t="s">
        <v>153</v>
      </c>
      <c r="D15" s="33"/>
      <c r="E15" s="9">
        <v>903210</v>
      </c>
      <c r="F15" s="5"/>
      <c r="G15" s="9">
        <v>2504963</v>
      </c>
      <c r="H15" s="5"/>
      <c r="I15" s="14">
        <v>0</v>
      </c>
      <c r="J15" s="5"/>
      <c r="K15" s="14" t="s">
        <v>82</v>
      </c>
    </row>
    <row r="16" spans="1:11" ht="20.25" customHeight="1" x14ac:dyDescent="0.3">
      <c r="A16" s="2" t="s">
        <v>34</v>
      </c>
      <c r="B16" s="2"/>
      <c r="C16" s="26"/>
      <c r="D16" s="33"/>
      <c r="E16" s="5">
        <v>492722</v>
      </c>
      <c r="F16" s="5"/>
      <c r="G16" s="5">
        <v>1197825</v>
      </c>
      <c r="H16" s="5"/>
      <c r="I16" s="5">
        <v>10992</v>
      </c>
      <c r="J16" s="5"/>
      <c r="K16" s="5">
        <v>9677</v>
      </c>
    </row>
    <row r="17" spans="1:11" ht="20.25" customHeight="1" x14ac:dyDescent="0.3">
      <c r="A17" s="15" t="s">
        <v>106</v>
      </c>
      <c r="B17" s="15"/>
      <c r="C17" s="26"/>
      <c r="D17" s="33"/>
      <c r="E17" s="35">
        <f>SUM(E11:E16)</f>
        <v>107109312</v>
      </c>
      <c r="F17" s="6"/>
      <c r="G17" s="35">
        <f>SUM(G11:G16)</f>
        <v>100081773</v>
      </c>
      <c r="H17" s="6"/>
      <c r="I17" s="35">
        <f>SUM(I11:I16)</f>
        <v>9700543</v>
      </c>
      <c r="J17" s="6"/>
      <c r="K17" s="35">
        <f>SUM(K11:K16)</f>
        <v>8825113</v>
      </c>
    </row>
    <row r="18" spans="1:11" ht="12.75" customHeight="1" x14ac:dyDescent="0.3">
      <c r="A18" s="15"/>
      <c r="B18" s="15"/>
      <c r="C18" s="26"/>
      <c r="D18" s="33"/>
      <c r="E18" s="36"/>
      <c r="F18" s="4"/>
      <c r="G18" s="36"/>
      <c r="H18" s="6"/>
      <c r="I18" s="36"/>
      <c r="J18" s="4"/>
      <c r="K18" s="36"/>
    </row>
    <row r="19" spans="1:11" ht="20.25" customHeight="1" x14ac:dyDescent="0.3">
      <c r="A19" s="32" t="s">
        <v>20</v>
      </c>
      <c r="B19" s="32"/>
      <c r="C19" s="26"/>
      <c r="D19" s="33"/>
      <c r="E19" s="36"/>
      <c r="F19" s="4"/>
      <c r="G19" s="36"/>
      <c r="H19" s="6"/>
      <c r="I19" s="36"/>
      <c r="J19" s="4"/>
      <c r="K19" s="36"/>
    </row>
    <row r="20" spans="1:11" ht="20.25" customHeight="1" x14ac:dyDescent="0.3">
      <c r="A20" s="2" t="s">
        <v>53</v>
      </c>
      <c r="B20" s="2"/>
      <c r="C20" s="26"/>
      <c r="D20" s="33"/>
      <c r="E20" s="5">
        <v>88986875</v>
      </c>
      <c r="F20" s="4"/>
      <c r="G20" s="5">
        <v>84068138</v>
      </c>
      <c r="H20" s="5"/>
      <c r="I20" s="5">
        <v>5875007</v>
      </c>
      <c r="J20" s="5"/>
      <c r="K20" s="5">
        <v>5539518</v>
      </c>
    </row>
    <row r="21" spans="1:11" ht="20.25" customHeight="1" x14ac:dyDescent="0.3">
      <c r="A21" s="19" t="s">
        <v>134</v>
      </c>
      <c r="B21" s="2"/>
      <c r="C21" s="26"/>
      <c r="D21" s="33"/>
      <c r="E21" s="5"/>
      <c r="F21" s="4"/>
      <c r="G21" s="5"/>
      <c r="H21" s="5"/>
      <c r="I21" s="5"/>
      <c r="J21" s="5"/>
      <c r="K21" s="5"/>
    </row>
    <row r="22" spans="1:11" ht="20.25" customHeight="1" x14ac:dyDescent="0.3">
      <c r="A22" s="19" t="s">
        <v>123</v>
      </c>
      <c r="C22" s="26"/>
      <c r="D22" s="33"/>
      <c r="E22" s="5">
        <v>-675333</v>
      </c>
      <c r="F22" s="4"/>
      <c r="G22" s="5">
        <v>131608</v>
      </c>
      <c r="H22" s="5"/>
      <c r="I22" s="5">
        <v>0</v>
      </c>
      <c r="J22" s="5"/>
      <c r="K22" s="5">
        <v>0</v>
      </c>
    </row>
    <row r="23" spans="1:11" ht="20.25" customHeight="1" x14ac:dyDescent="0.3">
      <c r="A23" s="2" t="s">
        <v>62</v>
      </c>
      <c r="B23" s="2"/>
      <c r="C23" s="26"/>
      <c r="D23" s="33"/>
      <c r="E23" s="5">
        <v>4530171</v>
      </c>
      <c r="F23" s="4"/>
      <c r="G23" s="5">
        <v>4587749</v>
      </c>
      <c r="H23" s="5"/>
      <c r="I23" s="5">
        <v>236391</v>
      </c>
      <c r="J23" s="5"/>
      <c r="K23" s="5">
        <v>220454</v>
      </c>
    </row>
    <row r="24" spans="1:11" ht="20.25" customHeight="1" x14ac:dyDescent="0.3">
      <c r="A24" s="2" t="s">
        <v>63</v>
      </c>
      <c r="B24" s="2"/>
      <c r="C24" s="26"/>
      <c r="D24" s="33"/>
      <c r="E24" s="5">
        <v>6372348</v>
      </c>
      <c r="F24" s="4"/>
      <c r="G24" s="5">
        <v>5606457</v>
      </c>
      <c r="H24" s="5"/>
      <c r="I24" s="5">
        <v>796503</v>
      </c>
      <c r="J24" s="5"/>
      <c r="K24" s="5">
        <v>801887</v>
      </c>
    </row>
    <row r="25" spans="1:11" ht="20.25" customHeight="1" x14ac:dyDescent="0.3">
      <c r="A25" s="19" t="s">
        <v>135</v>
      </c>
      <c r="B25" s="2"/>
      <c r="C25" s="26"/>
      <c r="D25" s="33"/>
      <c r="E25" s="61">
        <v>0</v>
      </c>
      <c r="F25" s="4"/>
      <c r="G25" s="5">
        <v>193463</v>
      </c>
      <c r="H25" s="5"/>
      <c r="I25" s="5">
        <v>0</v>
      </c>
      <c r="J25" s="5"/>
      <c r="K25" s="5">
        <v>179930</v>
      </c>
    </row>
    <row r="26" spans="1:11" ht="20.25" customHeight="1" x14ac:dyDescent="0.3">
      <c r="A26" s="19" t="s">
        <v>64</v>
      </c>
      <c r="B26" s="2"/>
      <c r="C26" s="26"/>
      <c r="D26" s="33"/>
      <c r="E26" s="61">
        <v>2600172</v>
      </c>
      <c r="F26" s="4"/>
      <c r="G26" s="5">
        <v>2174067</v>
      </c>
      <c r="H26" s="5"/>
      <c r="I26" s="5">
        <v>842772</v>
      </c>
      <c r="J26" s="5"/>
      <c r="K26" s="5">
        <v>781117</v>
      </c>
    </row>
    <row r="27" spans="1:11" ht="20.25" customHeight="1" x14ac:dyDescent="0.3">
      <c r="A27" s="15" t="s">
        <v>21</v>
      </c>
      <c r="B27" s="15"/>
      <c r="C27" s="26"/>
      <c r="D27" s="33"/>
      <c r="E27" s="35">
        <f>SUM(E20:E26)</f>
        <v>101814233</v>
      </c>
      <c r="F27" s="6"/>
      <c r="G27" s="35">
        <f>SUM(G20:G26)</f>
        <v>96761482</v>
      </c>
      <c r="H27" s="6"/>
      <c r="I27" s="35">
        <f>SUM(I20:I26)</f>
        <v>7750673</v>
      </c>
      <c r="J27" s="6"/>
      <c r="K27" s="35">
        <f>SUM(K20:K26)</f>
        <v>7522906</v>
      </c>
    </row>
    <row r="28" spans="1:11" ht="15" customHeight="1" x14ac:dyDescent="0.3">
      <c r="A28" s="15"/>
      <c r="B28" s="15"/>
      <c r="C28" s="26"/>
      <c r="D28" s="33"/>
      <c r="E28" s="48"/>
      <c r="F28" s="6"/>
      <c r="G28" s="48"/>
      <c r="H28" s="10"/>
      <c r="I28" s="48"/>
      <c r="J28" s="10"/>
      <c r="K28" s="48"/>
    </row>
    <row r="29" spans="1:11" ht="15" customHeight="1" x14ac:dyDescent="0.3">
      <c r="A29" s="19" t="s">
        <v>124</v>
      </c>
      <c r="B29" s="15"/>
      <c r="C29" s="26"/>
      <c r="D29" s="33"/>
      <c r="E29" s="10"/>
      <c r="F29" s="6"/>
      <c r="G29" s="10"/>
      <c r="H29" s="10"/>
      <c r="I29" s="10"/>
      <c r="J29" s="10"/>
      <c r="K29" s="10"/>
    </row>
    <row r="30" spans="1:11" ht="20.25" customHeight="1" x14ac:dyDescent="0.3">
      <c r="A30" s="19" t="s">
        <v>151</v>
      </c>
      <c r="B30" s="2"/>
      <c r="C30" s="26" t="s">
        <v>148</v>
      </c>
      <c r="D30" s="33"/>
      <c r="E30" s="8">
        <v>1552664</v>
      </c>
      <c r="F30" s="5"/>
      <c r="G30" s="8">
        <v>1267165</v>
      </c>
      <c r="H30" s="5"/>
      <c r="I30" s="8">
        <v>0</v>
      </c>
      <c r="J30" s="5"/>
      <c r="K30" s="8">
        <v>0</v>
      </c>
    </row>
    <row r="31" spans="1:11" ht="20.25" customHeight="1" x14ac:dyDescent="0.3">
      <c r="A31" s="15" t="s">
        <v>108</v>
      </c>
      <c r="B31" s="15"/>
      <c r="C31" s="26"/>
      <c r="D31" s="33"/>
      <c r="E31" s="5"/>
      <c r="F31" s="5"/>
      <c r="G31" s="5"/>
      <c r="H31" s="5"/>
      <c r="I31" s="16"/>
      <c r="J31" s="4"/>
      <c r="K31" s="16"/>
    </row>
    <row r="32" spans="1:11" s="42" customFormat="1" ht="20.25" customHeight="1" x14ac:dyDescent="0.3">
      <c r="A32" s="15" t="s">
        <v>112</v>
      </c>
      <c r="B32" s="15"/>
      <c r="C32" s="41"/>
      <c r="D32" s="7"/>
      <c r="E32" s="10">
        <f>E17-E27+E30</f>
        <v>6847743</v>
      </c>
      <c r="F32" s="6"/>
      <c r="G32" s="10">
        <f>G17-G27+G30</f>
        <v>4587456</v>
      </c>
      <c r="H32" s="6"/>
      <c r="I32" s="10">
        <f>I17-I27</f>
        <v>1949870</v>
      </c>
      <c r="J32" s="6"/>
      <c r="K32" s="10">
        <f>K17-K27</f>
        <v>1302207</v>
      </c>
    </row>
    <row r="33" spans="1:11" ht="20.25" customHeight="1" x14ac:dyDescent="0.3">
      <c r="A33" s="19" t="s">
        <v>113</v>
      </c>
      <c r="B33" s="2"/>
      <c r="C33" s="26"/>
      <c r="D33" s="33"/>
      <c r="E33" s="5">
        <v>1694802</v>
      </c>
      <c r="F33" s="4"/>
      <c r="G33" s="5">
        <v>611690</v>
      </c>
      <c r="H33" s="6"/>
      <c r="I33" s="5">
        <v>-30457</v>
      </c>
      <c r="J33" s="4"/>
      <c r="K33" s="5">
        <v>-325940</v>
      </c>
    </row>
    <row r="34" spans="1:11" ht="20.25" customHeight="1" thickBot="1" x14ac:dyDescent="0.35">
      <c r="A34" s="15" t="s">
        <v>57</v>
      </c>
      <c r="B34" s="15"/>
      <c r="C34" s="26"/>
      <c r="D34" s="33"/>
      <c r="E34" s="11">
        <f>E32-E33</f>
        <v>5152941</v>
      </c>
      <c r="F34" s="6"/>
      <c r="G34" s="11">
        <f>G32-G33</f>
        <v>3975766</v>
      </c>
      <c r="H34" s="6"/>
      <c r="I34" s="11">
        <f>I32-I33</f>
        <v>1980327</v>
      </c>
      <c r="J34" s="6"/>
      <c r="K34" s="11">
        <f>K32-K33</f>
        <v>1628147</v>
      </c>
    </row>
    <row r="35" spans="1:11" ht="15" customHeight="1" thickTop="1" x14ac:dyDescent="0.3">
      <c r="A35" s="15"/>
      <c r="B35" s="15"/>
      <c r="C35" s="26"/>
      <c r="D35" s="33"/>
      <c r="E35" s="10"/>
      <c r="F35" s="6"/>
      <c r="G35" s="10"/>
      <c r="H35" s="6"/>
      <c r="I35" s="10"/>
      <c r="J35" s="6"/>
      <c r="K35" s="10"/>
    </row>
    <row r="36" spans="1:11" ht="20.25" customHeight="1" x14ac:dyDescent="0.3">
      <c r="A36" s="15" t="s">
        <v>78</v>
      </c>
      <c r="B36" s="2"/>
      <c r="C36" s="26"/>
      <c r="D36" s="49"/>
      <c r="E36" s="50"/>
      <c r="F36" s="51"/>
      <c r="G36" s="50"/>
      <c r="H36" s="51"/>
      <c r="I36" s="52"/>
      <c r="J36" s="51"/>
      <c r="K36" s="52"/>
    </row>
    <row r="37" spans="1:11" ht="20.25" customHeight="1" x14ac:dyDescent="0.3">
      <c r="A37" s="19" t="s">
        <v>58</v>
      </c>
      <c r="B37" s="53"/>
      <c r="C37" s="26"/>
      <c r="D37" s="49"/>
      <c r="E37" s="5">
        <v>3764292</v>
      </c>
      <c r="F37" s="51"/>
      <c r="G37" s="5">
        <v>2956465</v>
      </c>
      <c r="H37" s="51"/>
      <c r="I37" s="5">
        <v>1971058</v>
      </c>
      <c r="J37" s="51"/>
      <c r="K37" s="5">
        <v>1628147</v>
      </c>
    </row>
    <row r="38" spans="1:11" ht="20.25" customHeight="1" x14ac:dyDescent="0.3">
      <c r="A38" s="19" t="s">
        <v>96</v>
      </c>
      <c r="B38" s="53"/>
      <c r="C38" s="26"/>
      <c r="D38" s="49"/>
      <c r="E38" s="5">
        <v>1390527</v>
      </c>
      <c r="F38" s="51"/>
      <c r="G38" s="5">
        <v>1019307</v>
      </c>
      <c r="H38" s="51"/>
      <c r="I38" s="22">
        <v>0</v>
      </c>
      <c r="J38" s="4"/>
      <c r="K38" s="22">
        <v>0</v>
      </c>
    </row>
    <row r="39" spans="1:11" ht="20.25" customHeight="1" thickBot="1" x14ac:dyDescent="0.35">
      <c r="A39" s="15" t="s">
        <v>57</v>
      </c>
      <c r="B39" s="15"/>
      <c r="C39" s="26"/>
      <c r="D39" s="33"/>
      <c r="E39" s="11">
        <f>E37+E38</f>
        <v>5154819</v>
      </c>
      <c r="F39" s="6"/>
      <c r="G39" s="11">
        <f>G37+G38</f>
        <v>3975772</v>
      </c>
      <c r="H39" s="6"/>
      <c r="I39" s="11">
        <f>I37</f>
        <v>1971058</v>
      </c>
      <c r="J39" s="6"/>
      <c r="K39" s="11">
        <f>K37</f>
        <v>1628147</v>
      </c>
    </row>
    <row r="40" spans="1:11" ht="15" customHeight="1" thickTop="1" x14ac:dyDescent="0.3">
      <c r="A40" s="15"/>
      <c r="B40" s="15"/>
      <c r="C40" s="26"/>
      <c r="D40" s="33"/>
      <c r="E40" s="6"/>
      <c r="F40" s="6"/>
      <c r="G40" s="6"/>
      <c r="H40" s="6"/>
      <c r="I40" s="6"/>
      <c r="J40" s="6"/>
      <c r="K40" s="6"/>
    </row>
    <row r="41" spans="1:11" ht="20.25" customHeight="1" thickBot="1" x14ac:dyDescent="0.35">
      <c r="A41" s="42" t="s">
        <v>84</v>
      </c>
      <c r="B41" s="15"/>
      <c r="C41" s="26">
        <v>14</v>
      </c>
      <c r="D41" s="7"/>
      <c r="E41" s="54">
        <v>0.51</v>
      </c>
      <c r="F41" s="55"/>
      <c r="G41" s="54">
        <v>0.4</v>
      </c>
      <c r="H41" s="55"/>
      <c r="I41" s="54">
        <v>0.25</v>
      </c>
      <c r="J41" s="55"/>
      <c r="K41" s="54">
        <v>0.21</v>
      </c>
    </row>
    <row r="42" spans="1:11" ht="20.25" customHeight="1" thickTop="1" x14ac:dyDescent="0.3">
      <c r="A42" s="15"/>
      <c r="B42" s="15"/>
      <c r="C42" s="26"/>
      <c r="D42" s="33"/>
      <c r="E42" s="6"/>
      <c r="F42" s="6"/>
      <c r="G42" s="6"/>
      <c r="H42" s="6"/>
      <c r="I42" s="6"/>
      <c r="J42" s="6"/>
      <c r="K42" s="6"/>
    </row>
    <row r="43" spans="1:11" ht="20.25" customHeight="1" x14ac:dyDescent="0.35">
      <c r="A43" s="27" t="s">
        <v>24</v>
      </c>
      <c r="B43" s="27"/>
      <c r="C43" s="27"/>
      <c r="D43" s="27"/>
      <c r="E43" s="27"/>
      <c r="F43" s="27"/>
      <c r="G43" s="27"/>
      <c r="H43" s="1"/>
      <c r="I43" s="1"/>
      <c r="J43" s="1"/>
      <c r="K43" s="1"/>
    </row>
    <row r="44" spans="1:11" ht="20.25" customHeight="1" x14ac:dyDescent="0.35">
      <c r="A44" s="27" t="s">
        <v>25</v>
      </c>
      <c r="B44" s="27"/>
      <c r="C44" s="27"/>
      <c r="D44" s="27"/>
      <c r="E44" s="27"/>
      <c r="F44" s="27"/>
      <c r="G44" s="27"/>
      <c r="H44" s="1"/>
      <c r="I44" s="1"/>
      <c r="J44" s="1"/>
      <c r="K44" s="1"/>
    </row>
    <row r="45" spans="1:11" ht="20.25" customHeight="1" x14ac:dyDescent="0.35">
      <c r="A45" s="29" t="s">
        <v>131</v>
      </c>
      <c r="B45" s="29"/>
      <c r="C45" s="44"/>
      <c r="D45" s="45"/>
      <c r="E45" s="45"/>
      <c r="F45" s="45"/>
      <c r="G45" s="45"/>
      <c r="H45" s="1"/>
      <c r="I45" s="1"/>
      <c r="J45" s="1"/>
      <c r="K45" s="1"/>
    </row>
    <row r="46" spans="1:11" ht="20.25" customHeight="1" x14ac:dyDescent="0.3">
      <c r="A46" s="2"/>
      <c r="B46" s="2"/>
      <c r="C46" s="26"/>
      <c r="D46" s="1"/>
      <c r="E46" s="1"/>
      <c r="F46" s="1"/>
      <c r="G46" s="1"/>
      <c r="H46" s="1"/>
      <c r="I46" s="1"/>
      <c r="J46" s="1"/>
      <c r="K46" s="17" t="s">
        <v>89</v>
      </c>
    </row>
    <row r="47" spans="1:11" ht="20.25" customHeight="1" x14ac:dyDescent="0.3">
      <c r="A47" s="15"/>
      <c r="B47" s="15"/>
      <c r="C47" s="26"/>
      <c r="D47" s="1"/>
      <c r="E47" s="376" t="s">
        <v>0</v>
      </c>
      <c r="F47" s="376"/>
      <c r="G47" s="376"/>
      <c r="H47" s="30"/>
      <c r="I47" s="376" t="s">
        <v>36</v>
      </c>
      <c r="J47" s="376"/>
      <c r="K47" s="376"/>
    </row>
    <row r="48" spans="1:11" ht="20.25" customHeight="1" x14ac:dyDescent="0.3">
      <c r="A48" s="15"/>
      <c r="B48" s="15"/>
      <c r="C48" s="26"/>
      <c r="D48" s="1"/>
      <c r="E48" s="375" t="s">
        <v>7</v>
      </c>
      <c r="F48" s="375"/>
      <c r="G48" s="375"/>
      <c r="H48" s="30"/>
      <c r="I48" s="375" t="s">
        <v>7</v>
      </c>
      <c r="J48" s="375"/>
      <c r="K48" s="375"/>
    </row>
    <row r="49" spans="1:11" ht="20.25" customHeight="1" x14ac:dyDescent="0.3">
      <c r="A49" s="15"/>
      <c r="B49" s="15"/>
      <c r="C49" s="26"/>
      <c r="D49" s="1"/>
      <c r="E49" s="373" t="s">
        <v>132</v>
      </c>
      <c r="F49" s="373"/>
      <c r="G49" s="373"/>
      <c r="H49" s="31"/>
      <c r="I49" s="373" t="s">
        <v>132</v>
      </c>
      <c r="J49" s="373"/>
      <c r="K49" s="373"/>
    </row>
    <row r="50" spans="1:11" ht="20.25" customHeight="1" x14ac:dyDescent="0.3">
      <c r="A50" s="28"/>
      <c r="B50" s="28"/>
      <c r="C50" s="28"/>
      <c r="D50" s="1"/>
      <c r="E50" s="374" t="s">
        <v>88</v>
      </c>
      <c r="F50" s="374"/>
      <c r="G50" s="374"/>
      <c r="H50" s="31"/>
      <c r="I50" s="374" t="s">
        <v>88</v>
      </c>
      <c r="J50" s="374"/>
      <c r="K50" s="374"/>
    </row>
    <row r="51" spans="1:11" ht="20.25" customHeight="1" x14ac:dyDescent="0.3">
      <c r="A51" s="15"/>
      <c r="B51" s="15"/>
      <c r="C51" s="26" t="s">
        <v>37</v>
      </c>
      <c r="D51" s="1"/>
      <c r="E51" s="46" t="s">
        <v>161</v>
      </c>
      <c r="F51" s="31"/>
      <c r="G51" s="46" t="s">
        <v>145</v>
      </c>
      <c r="H51" s="31"/>
      <c r="I51" s="46" t="s">
        <v>161</v>
      </c>
      <c r="J51" s="31"/>
      <c r="K51" s="46" t="s">
        <v>145</v>
      </c>
    </row>
    <row r="52" spans="1:11" ht="20.25" customHeight="1" x14ac:dyDescent="0.3">
      <c r="A52" s="32"/>
      <c r="B52" s="15"/>
      <c r="C52" s="26"/>
      <c r="D52" s="1"/>
      <c r="E52" s="26"/>
      <c r="F52" s="26"/>
      <c r="G52" s="26"/>
      <c r="H52" s="26"/>
      <c r="I52" s="26"/>
      <c r="J52" s="26"/>
      <c r="K52" s="26"/>
    </row>
    <row r="53" spans="1:11" ht="20.25" customHeight="1" x14ac:dyDescent="0.3">
      <c r="A53" s="15" t="s">
        <v>57</v>
      </c>
      <c r="B53" s="2"/>
      <c r="C53" s="26"/>
      <c r="D53" s="33"/>
      <c r="E53" s="10">
        <f>E34</f>
        <v>5152941</v>
      </c>
      <c r="F53" s="10"/>
      <c r="G53" s="10">
        <f>G34</f>
        <v>3975766</v>
      </c>
      <c r="H53" s="10"/>
      <c r="I53" s="10">
        <f>I34</f>
        <v>1980327</v>
      </c>
      <c r="J53" s="10"/>
      <c r="K53" s="10">
        <f>K34</f>
        <v>1628147</v>
      </c>
    </row>
    <row r="54" spans="1:11" ht="20.25" customHeight="1" x14ac:dyDescent="0.3">
      <c r="A54" s="2"/>
      <c r="B54" s="2"/>
      <c r="C54" s="26"/>
      <c r="D54" s="33"/>
      <c r="E54" s="5"/>
      <c r="F54" s="5"/>
      <c r="G54" s="5"/>
      <c r="H54" s="5"/>
      <c r="I54" s="5"/>
      <c r="J54" s="5"/>
      <c r="K54" s="5"/>
    </row>
    <row r="55" spans="1:11" ht="20.25" customHeight="1" x14ac:dyDescent="0.3">
      <c r="A55" s="15" t="s">
        <v>97</v>
      </c>
      <c r="B55" s="2"/>
      <c r="C55" s="26"/>
      <c r="D55" s="33"/>
      <c r="E55" s="5"/>
      <c r="F55" s="5"/>
      <c r="G55" s="5"/>
      <c r="H55" s="5"/>
      <c r="I55" s="5"/>
      <c r="J55" s="5"/>
      <c r="K55" s="5"/>
    </row>
    <row r="56" spans="1:11" ht="20.25" customHeight="1" x14ac:dyDescent="0.3">
      <c r="A56" s="32" t="s">
        <v>149</v>
      </c>
      <c r="B56" s="2"/>
      <c r="C56" s="26"/>
      <c r="D56" s="33"/>
      <c r="E56" s="5"/>
      <c r="F56" s="5"/>
      <c r="G56" s="5"/>
      <c r="H56" s="5"/>
      <c r="I56" s="5"/>
      <c r="J56" s="5"/>
      <c r="K56" s="5"/>
    </row>
    <row r="57" spans="1:11" ht="20.25" customHeight="1" x14ac:dyDescent="0.3">
      <c r="A57" s="32" t="s">
        <v>158</v>
      </c>
      <c r="B57" s="2"/>
      <c r="C57" s="26"/>
      <c r="D57" s="33"/>
      <c r="E57" s="5"/>
      <c r="F57" s="5"/>
      <c r="G57" s="5"/>
      <c r="H57" s="5"/>
      <c r="I57" s="5"/>
      <c r="J57" s="5"/>
      <c r="K57" s="5"/>
    </row>
    <row r="58" spans="1:11" ht="20.25" customHeight="1" x14ac:dyDescent="0.3">
      <c r="A58" s="19" t="s">
        <v>152</v>
      </c>
      <c r="B58" s="15"/>
      <c r="C58" s="26"/>
      <c r="D58" s="33"/>
      <c r="E58" s="61">
        <v>0</v>
      </c>
      <c r="F58" s="6"/>
      <c r="G58" s="61">
        <v>-14186</v>
      </c>
      <c r="H58" s="6"/>
      <c r="I58" s="16">
        <v>0</v>
      </c>
      <c r="J58" s="6"/>
      <c r="K58" s="16">
        <v>0</v>
      </c>
    </row>
    <row r="59" spans="1:11" ht="20.25" customHeight="1" x14ac:dyDescent="0.3">
      <c r="A59" s="19" t="s">
        <v>164</v>
      </c>
      <c r="B59" s="15"/>
      <c r="C59" s="26"/>
      <c r="D59" s="33"/>
      <c r="E59" s="61">
        <v>-2473</v>
      </c>
      <c r="F59" s="6"/>
      <c r="G59" s="61">
        <v>-12433</v>
      </c>
      <c r="H59" s="6"/>
      <c r="I59" s="16">
        <v>0</v>
      </c>
      <c r="J59" s="6"/>
      <c r="K59" s="16">
        <v>0</v>
      </c>
    </row>
    <row r="60" spans="1:11" ht="20.25" customHeight="1" x14ac:dyDescent="0.3">
      <c r="A60" s="32" t="s">
        <v>150</v>
      </c>
      <c r="B60" s="2"/>
      <c r="C60" s="26"/>
      <c r="D60" s="33"/>
      <c r="E60" s="5"/>
      <c r="F60" s="5"/>
      <c r="G60" s="5"/>
      <c r="H60" s="5"/>
      <c r="I60" s="5"/>
      <c r="J60" s="5"/>
      <c r="K60" s="5"/>
    </row>
    <row r="61" spans="1:11" ht="20.25" customHeight="1" x14ac:dyDescent="0.3">
      <c r="A61" s="32" t="s">
        <v>158</v>
      </c>
      <c r="B61" s="2"/>
      <c r="C61" s="26"/>
      <c r="D61" s="33"/>
      <c r="E61" s="5"/>
      <c r="F61" s="5"/>
      <c r="G61" s="5"/>
      <c r="H61" s="5"/>
      <c r="I61" s="5"/>
      <c r="J61" s="5"/>
      <c r="K61" s="5"/>
    </row>
    <row r="62" spans="1:11" ht="20.25" customHeight="1" x14ac:dyDescent="0.3">
      <c r="A62" s="19" t="s">
        <v>144</v>
      </c>
      <c r="B62" s="2"/>
      <c r="C62" s="26"/>
      <c r="D62" s="33"/>
      <c r="E62" s="43"/>
      <c r="F62" s="5"/>
      <c r="G62" s="43"/>
      <c r="H62" s="5"/>
      <c r="I62" s="61"/>
      <c r="J62" s="5"/>
      <c r="K62" s="61"/>
    </row>
    <row r="63" spans="1:11" ht="20.25" customHeight="1" x14ac:dyDescent="0.3">
      <c r="A63" s="19" t="s">
        <v>143</v>
      </c>
      <c r="B63" s="2"/>
      <c r="C63" s="26"/>
      <c r="D63" s="33"/>
      <c r="E63" s="5">
        <v>524086</v>
      </c>
      <c r="F63" s="5"/>
      <c r="G63" s="5">
        <v>-7827</v>
      </c>
      <c r="H63" s="5"/>
      <c r="I63" s="61">
        <v>0</v>
      </c>
      <c r="J63" s="5"/>
      <c r="K63" s="61">
        <v>0</v>
      </c>
    </row>
    <row r="64" spans="1:11" ht="20.25" customHeight="1" x14ac:dyDescent="0.3">
      <c r="A64" s="19" t="s">
        <v>154</v>
      </c>
      <c r="B64" s="2"/>
      <c r="C64" s="26"/>
      <c r="D64" s="33"/>
      <c r="E64" s="5"/>
      <c r="F64" s="5"/>
      <c r="G64" s="5"/>
      <c r="H64" s="5"/>
      <c r="I64" s="61"/>
      <c r="J64" s="5"/>
      <c r="K64" s="61"/>
    </row>
    <row r="65" spans="1:11" ht="20.25" customHeight="1" x14ac:dyDescent="0.3">
      <c r="A65" s="19" t="s">
        <v>155</v>
      </c>
      <c r="B65" s="2"/>
      <c r="C65" s="26"/>
      <c r="D65" s="33"/>
      <c r="E65" s="5">
        <v>0</v>
      </c>
      <c r="F65" s="5"/>
      <c r="G65" s="5">
        <v>-1017735</v>
      </c>
      <c r="H65" s="5"/>
      <c r="I65" s="61">
        <v>0</v>
      </c>
      <c r="J65" s="5"/>
      <c r="K65" s="61">
        <v>0</v>
      </c>
    </row>
    <row r="66" spans="1:11" ht="20.25" customHeight="1" x14ac:dyDescent="0.3">
      <c r="A66" s="19" t="s">
        <v>68</v>
      </c>
      <c r="B66" s="2"/>
      <c r="C66" s="26"/>
      <c r="D66" s="33"/>
      <c r="E66" s="8">
        <v>111792</v>
      </c>
      <c r="F66" s="5"/>
      <c r="G66" s="8">
        <v>-1668320</v>
      </c>
      <c r="H66" s="5"/>
      <c r="I66" s="57">
        <v>0</v>
      </c>
      <c r="J66" s="5"/>
      <c r="K66" s="57">
        <v>0</v>
      </c>
    </row>
    <row r="67" spans="1:11" s="42" customFormat="1" ht="20.25" customHeight="1" x14ac:dyDescent="0.3">
      <c r="A67" s="15" t="s">
        <v>120</v>
      </c>
      <c r="B67" s="15"/>
      <c r="C67" s="41"/>
      <c r="D67" s="7"/>
      <c r="E67" s="10"/>
      <c r="F67" s="6"/>
      <c r="G67" s="10"/>
      <c r="H67" s="6"/>
      <c r="I67" s="25"/>
      <c r="J67" s="6"/>
      <c r="K67" s="25"/>
    </row>
    <row r="68" spans="1:11" s="42" customFormat="1" ht="20.25" customHeight="1" x14ac:dyDescent="0.3">
      <c r="A68" s="15" t="s">
        <v>156</v>
      </c>
      <c r="B68" s="15"/>
      <c r="C68" s="41"/>
      <c r="D68" s="7"/>
      <c r="E68" s="10">
        <f>SUM(E58:E66)</f>
        <v>633405</v>
      </c>
      <c r="F68" s="6"/>
      <c r="G68" s="10">
        <f>SUM(G58:G66)</f>
        <v>-2720501</v>
      </c>
      <c r="H68" s="6"/>
      <c r="I68" s="10">
        <f>SUM(I58:I66)</f>
        <v>0</v>
      </c>
      <c r="J68" s="6"/>
      <c r="K68" s="10">
        <f>SUM(K58:K66)</f>
        <v>0</v>
      </c>
    </row>
    <row r="69" spans="1:11" s="60" customFormat="1" ht="20.25" customHeight="1" x14ac:dyDescent="0.3">
      <c r="A69" s="34" t="s">
        <v>157</v>
      </c>
      <c r="B69" s="58"/>
      <c r="C69" s="26"/>
      <c r="D69" s="24"/>
      <c r="E69" s="23">
        <v>32505</v>
      </c>
      <c r="F69" s="59"/>
      <c r="G69" s="23">
        <v>-87635</v>
      </c>
      <c r="H69" s="59"/>
      <c r="I69" s="57">
        <v>0</v>
      </c>
      <c r="J69" s="59"/>
      <c r="K69" s="57">
        <v>0</v>
      </c>
    </row>
    <row r="70" spans="1:11" ht="20.25" customHeight="1" x14ac:dyDescent="0.3">
      <c r="A70" s="15" t="s">
        <v>98</v>
      </c>
      <c r="B70" s="15"/>
      <c r="C70" s="26"/>
      <c r="D70" s="33"/>
      <c r="E70" s="5"/>
      <c r="F70" s="4"/>
      <c r="G70" s="5"/>
      <c r="H70" s="5"/>
      <c r="I70" s="5"/>
      <c r="J70" s="5"/>
      <c r="K70" s="5"/>
    </row>
    <row r="71" spans="1:11" ht="20.25" customHeight="1" x14ac:dyDescent="0.3">
      <c r="A71" s="15" t="s">
        <v>159</v>
      </c>
      <c r="B71" s="15"/>
      <c r="C71" s="26"/>
      <c r="D71" s="33"/>
      <c r="E71" s="38">
        <f>E68-E69</f>
        <v>600900</v>
      </c>
      <c r="F71" s="6"/>
      <c r="G71" s="38">
        <f>G68-G69</f>
        <v>-2632866</v>
      </c>
      <c r="H71" s="10"/>
      <c r="I71" s="38">
        <f>SUM(I68:I69)</f>
        <v>0</v>
      </c>
      <c r="J71" s="10"/>
      <c r="K71" s="38">
        <f>SUM(K68:K69)</f>
        <v>0</v>
      </c>
    </row>
    <row r="72" spans="1:11" ht="20.25" customHeight="1" x14ac:dyDescent="0.3">
      <c r="A72" s="15" t="s">
        <v>99</v>
      </c>
      <c r="B72" s="2"/>
      <c r="C72" s="26"/>
      <c r="D72" s="33"/>
      <c r="E72" s="16"/>
      <c r="F72" s="4"/>
      <c r="G72" s="16"/>
      <c r="H72" s="5"/>
      <c r="I72" s="14"/>
      <c r="J72" s="5"/>
      <c r="K72" s="14"/>
    </row>
    <row r="73" spans="1:11" ht="20.25" customHeight="1" thickBot="1" x14ac:dyDescent="0.35">
      <c r="A73" s="15" t="s">
        <v>100</v>
      </c>
      <c r="B73" s="2"/>
      <c r="C73" s="26"/>
      <c r="D73" s="33"/>
      <c r="E73" s="12">
        <f>E53+E71</f>
        <v>5753841</v>
      </c>
      <c r="F73" s="6"/>
      <c r="G73" s="12">
        <f>G53+G71</f>
        <v>1342900</v>
      </c>
      <c r="H73" s="10"/>
      <c r="I73" s="12">
        <f>I53+I71</f>
        <v>1980327</v>
      </c>
      <c r="J73" s="10"/>
      <c r="K73" s="12">
        <f>K53+K71</f>
        <v>1628147</v>
      </c>
    </row>
    <row r="74" spans="1:11" ht="20.25" customHeight="1" thickTop="1" x14ac:dyDescent="0.3">
      <c r="A74" s="2"/>
      <c r="B74" s="2"/>
      <c r="C74" s="26"/>
      <c r="D74" s="33"/>
      <c r="E74" s="16"/>
      <c r="F74" s="16"/>
      <c r="G74" s="16"/>
      <c r="H74" s="16"/>
      <c r="I74" s="14"/>
      <c r="J74" s="5"/>
      <c r="K74" s="14"/>
    </row>
    <row r="75" spans="1:11" ht="20.25" customHeight="1" x14ac:dyDescent="0.3">
      <c r="A75" s="15" t="s">
        <v>105</v>
      </c>
      <c r="B75" s="15"/>
      <c r="C75" s="26"/>
      <c r="D75" s="33"/>
      <c r="E75" s="10"/>
      <c r="F75" s="6"/>
      <c r="G75" s="10"/>
      <c r="H75" s="6"/>
      <c r="I75" s="10"/>
      <c r="J75" s="6"/>
      <c r="K75" s="10"/>
    </row>
    <row r="76" spans="1:11" ht="20.25" customHeight="1" x14ac:dyDescent="0.3">
      <c r="A76" s="15" t="s">
        <v>101</v>
      </c>
      <c r="B76" s="15"/>
      <c r="C76" s="26"/>
      <c r="D76" s="33"/>
      <c r="E76" s="10"/>
      <c r="F76" s="6"/>
      <c r="G76" s="10"/>
      <c r="H76" s="6"/>
      <c r="I76" s="10"/>
      <c r="J76" s="6"/>
      <c r="K76" s="10"/>
    </row>
    <row r="77" spans="1:11" ht="20.25" customHeight="1" x14ac:dyDescent="0.3">
      <c r="A77" s="19" t="s">
        <v>58</v>
      </c>
      <c r="B77" s="2"/>
      <c r="C77" s="26"/>
      <c r="D77" s="33"/>
      <c r="E77" s="5">
        <v>4946540</v>
      </c>
      <c r="F77" s="5"/>
      <c r="G77" s="5">
        <v>-763160</v>
      </c>
      <c r="H77" s="20"/>
      <c r="I77" s="21">
        <v>1971058</v>
      </c>
      <c r="J77" s="20"/>
      <c r="K77" s="21">
        <v>1628147</v>
      </c>
    </row>
    <row r="78" spans="1:11" ht="20.25" customHeight="1" x14ac:dyDescent="0.3">
      <c r="A78" s="19" t="s">
        <v>96</v>
      </c>
      <c r="B78" s="15"/>
      <c r="C78" s="26"/>
      <c r="D78" s="33"/>
      <c r="E78" s="40">
        <v>809179</v>
      </c>
      <c r="F78" s="4"/>
      <c r="G78" s="40">
        <v>2106066</v>
      </c>
      <c r="H78" s="6"/>
      <c r="I78" s="57" t="s">
        <v>82</v>
      </c>
      <c r="J78" s="59"/>
      <c r="K78" s="57">
        <v>0</v>
      </c>
    </row>
    <row r="79" spans="1:11" s="42" customFormat="1" ht="20.25" customHeight="1" x14ac:dyDescent="0.3">
      <c r="A79" s="15" t="s">
        <v>105</v>
      </c>
      <c r="B79" s="15"/>
      <c r="C79" s="41"/>
      <c r="D79" s="7"/>
      <c r="E79" s="10"/>
      <c r="F79" s="6"/>
      <c r="G79" s="10"/>
      <c r="H79" s="6"/>
      <c r="I79" s="10"/>
      <c r="J79" s="6"/>
      <c r="K79" s="10"/>
    </row>
    <row r="80" spans="1:11" ht="20.25" customHeight="1" thickBot="1" x14ac:dyDescent="0.35">
      <c r="A80" s="15" t="s">
        <v>100</v>
      </c>
      <c r="B80" s="2"/>
      <c r="C80" s="26"/>
      <c r="D80" s="33"/>
      <c r="E80" s="12">
        <f>SUM(E77:E78)</f>
        <v>5755719</v>
      </c>
      <c r="F80" s="6"/>
      <c r="G80" s="12">
        <f>SUM(G77:G78)</f>
        <v>1342906</v>
      </c>
      <c r="H80" s="6"/>
      <c r="I80" s="12">
        <f>SUM(I77:I78)</f>
        <v>1971058</v>
      </c>
      <c r="J80" s="6"/>
      <c r="K80" s="12">
        <f>SUM(K77:K78)</f>
        <v>1628147</v>
      </c>
    </row>
    <row r="81" spans="1:11" ht="20.25" customHeight="1" thickTop="1" x14ac:dyDescent="0.3">
      <c r="A81" s="15"/>
      <c r="B81" s="2"/>
      <c r="C81" s="26"/>
      <c r="D81" s="33"/>
      <c r="E81" s="10"/>
      <c r="F81" s="5"/>
      <c r="G81" s="10"/>
      <c r="H81" s="5"/>
      <c r="I81" s="10"/>
      <c r="J81" s="4"/>
      <c r="K81" s="10"/>
    </row>
    <row r="82" spans="1:11" s="42" customFormat="1" ht="20.25" customHeight="1" x14ac:dyDescent="0.3">
      <c r="B82" s="15"/>
      <c r="C82" s="26"/>
      <c r="D82" s="7"/>
      <c r="E82" s="56"/>
      <c r="F82" s="55"/>
      <c r="G82" s="56"/>
      <c r="H82" s="55"/>
      <c r="I82" s="56"/>
      <c r="J82" s="55"/>
      <c r="K82" s="56"/>
    </row>
    <row r="83" spans="1:11" s="42" customFormat="1" ht="20.25" customHeight="1" x14ac:dyDescent="0.3">
      <c r="B83" s="15"/>
      <c r="C83" s="26"/>
      <c r="D83" s="7"/>
      <c r="E83" s="56"/>
      <c r="F83" s="55"/>
      <c r="G83" s="56"/>
      <c r="H83" s="55"/>
      <c r="I83" s="56"/>
      <c r="J83" s="55"/>
      <c r="K83" s="56"/>
    </row>
    <row r="84" spans="1:11" s="42" customFormat="1" ht="20.25" customHeight="1" x14ac:dyDescent="0.3">
      <c r="B84" s="15"/>
      <c r="C84" s="26"/>
      <c r="D84" s="7"/>
      <c r="E84" s="56"/>
      <c r="F84" s="55"/>
      <c r="G84" s="56"/>
      <c r="H84" s="55"/>
      <c r="I84" s="56"/>
      <c r="J84" s="55"/>
      <c r="K84" s="56"/>
    </row>
    <row r="85" spans="1:11" s="42" customFormat="1" ht="20.25" customHeight="1" x14ac:dyDescent="0.3">
      <c r="B85" s="15"/>
      <c r="C85" s="26"/>
      <c r="D85" s="7"/>
      <c r="E85" s="56"/>
      <c r="F85" s="55"/>
      <c r="G85" s="56"/>
      <c r="H85" s="55"/>
      <c r="I85" s="56"/>
      <c r="J85" s="55"/>
      <c r="K85" s="56"/>
    </row>
  </sheetData>
  <mergeCells count="16">
    <mergeCell ref="E5:G5"/>
    <mergeCell ref="I5:K5"/>
    <mergeCell ref="E7:G7"/>
    <mergeCell ref="E8:G8"/>
    <mergeCell ref="I7:K7"/>
    <mergeCell ref="I8:K8"/>
    <mergeCell ref="E49:G49"/>
    <mergeCell ref="E50:G50"/>
    <mergeCell ref="I49:K49"/>
    <mergeCell ref="I50:K50"/>
    <mergeCell ref="E6:G6"/>
    <mergeCell ref="I6:K6"/>
    <mergeCell ref="E48:G48"/>
    <mergeCell ref="I48:K48"/>
    <mergeCell ref="E47:G47"/>
    <mergeCell ref="I47:K47"/>
  </mergeCells>
  <phoneticPr fontId="0" type="noConversion"/>
  <pageMargins left="0.7" right="0.7" top="0.48" bottom="0.5" header="0.5" footer="0.5"/>
  <pageSetup paperSize="9" scale="92" firstPageNumber="6" orientation="portrait" useFirstPageNumber="1" r:id="rId1"/>
  <headerFooter alignWithMargins="0">
    <oddFooter>&amp;LThe accompanying notes are an integral part of these financial statements.
&amp;C&amp;P</oddFooter>
  </headerFooter>
  <rowBreaks count="1" manualBreakCount="1">
    <brk id="42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BS 2-5</vt:lpstr>
      <vt:lpstr>PL 6-9</vt:lpstr>
      <vt:lpstr>CH10-11</vt:lpstr>
      <vt:lpstr>CH12-13</vt:lpstr>
      <vt:lpstr>CF 14-17</vt:lpstr>
      <vt:lpstr>PL</vt:lpstr>
      <vt:lpstr>'BS 2-5'!Print_Area</vt:lpstr>
      <vt:lpstr>'CF 14-17'!Print_Area</vt:lpstr>
      <vt:lpstr>PL!Print_Area</vt:lpstr>
    </vt:vector>
  </TitlesOfParts>
  <Company>KPMG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kkamtang</dc:creator>
  <cp:lastModifiedBy>Nutcha, Tungborwornphan</cp:lastModifiedBy>
  <cp:lastPrinted>2022-08-15T05:34:33Z</cp:lastPrinted>
  <dcterms:created xsi:type="dcterms:W3CDTF">2005-02-11T01:43:17Z</dcterms:created>
  <dcterms:modified xsi:type="dcterms:W3CDTF">2022-08-15T07:59:10Z</dcterms:modified>
</cp:coreProperties>
</file>